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DimGavrilov/Desktop/"/>
    </mc:Choice>
  </mc:AlternateContent>
  <bookViews>
    <workbookView xWindow="0" yWindow="460" windowWidth="28800" windowHeight="16380" activeTab="2"/>
  </bookViews>
  <sheets>
    <sheet name="Реклама" sheetId="1" r:id="rId1"/>
    <sheet name="Ссылки" sheetId="2" r:id="rId2"/>
    <sheet name="Яндекс Директ" sheetId="3" r:id="rId3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M3" i="1"/>
  <c r="N3" i="1"/>
  <c r="O3" i="1"/>
  <c r="P3" i="1"/>
  <c r="Q3" i="1"/>
  <c r="R3" i="1"/>
  <c r="S3" i="1"/>
  <c r="L4" i="1"/>
  <c r="M4" i="1"/>
  <c r="N4" i="1"/>
  <c r="O4" i="1"/>
  <c r="P4" i="1"/>
  <c r="Q4" i="1"/>
  <c r="R4" i="1"/>
  <c r="S4" i="1"/>
  <c r="L5" i="1"/>
  <c r="M5" i="1"/>
  <c r="N5" i="1"/>
  <c r="O5" i="1"/>
  <c r="P5" i="1"/>
  <c r="Q5" i="1"/>
  <c r="R5" i="1"/>
  <c r="S5" i="1"/>
  <c r="L6" i="1"/>
  <c r="M6" i="1"/>
  <c r="N6" i="1"/>
  <c r="O6" i="1"/>
  <c r="P6" i="1"/>
  <c r="Q6" i="1"/>
  <c r="R6" i="1"/>
  <c r="S6" i="1"/>
  <c r="L7" i="1"/>
  <c r="M7" i="1"/>
  <c r="N7" i="1"/>
  <c r="O7" i="1"/>
  <c r="P7" i="1"/>
  <c r="Q7" i="1"/>
  <c r="R7" i="1"/>
  <c r="S7" i="1"/>
  <c r="L8" i="1"/>
  <c r="M8" i="1"/>
  <c r="N8" i="1"/>
  <c r="O8" i="1"/>
  <c r="P8" i="1"/>
  <c r="Q8" i="1"/>
  <c r="R8" i="1"/>
  <c r="S8" i="1"/>
  <c r="L9" i="1"/>
  <c r="M9" i="1"/>
  <c r="N9" i="1"/>
  <c r="O9" i="1"/>
  <c r="P9" i="1"/>
  <c r="Q9" i="1"/>
  <c r="R9" i="1"/>
  <c r="S9" i="1"/>
  <c r="L10" i="1"/>
  <c r="M10" i="1"/>
  <c r="N10" i="1"/>
  <c r="O10" i="1"/>
  <c r="P10" i="1"/>
  <c r="Q10" i="1"/>
  <c r="R10" i="1"/>
  <c r="S10" i="1"/>
  <c r="L11" i="1"/>
  <c r="M11" i="1"/>
  <c r="N11" i="1"/>
  <c r="O11" i="1"/>
  <c r="P11" i="1"/>
  <c r="Q11" i="1"/>
  <c r="R11" i="1"/>
  <c r="S11" i="1"/>
  <c r="Q2" i="1"/>
  <c r="O2" i="1"/>
  <c r="M2" i="1"/>
  <c r="S2" i="1"/>
  <c r="M6" i="3"/>
  <c r="P6" i="3"/>
  <c r="Q6" i="3"/>
  <c r="M7" i="3"/>
  <c r="P7" i="3"/>
  <c r="Q7" i="3"/>
  <c r="M8" i="3"/>
  <c r="P8" i="3"/>
  <c r="Q8" i="3"/>
  <c r="M9" i="3"/>
  <c r="P9" i="3"/>
  <c r="Q9" i="3"/>
  <c r="M10" i="3"/>
  <c r="P10" i="3"/>
  <c r="Q10" i="3"/>
  <c r="M11" i="3"/>
  <c r="P11" i="3"/>
  <c r="Q11" i="3"/>
  <c r="M12" i="3"/>
  <c r="P12" i="3"/>
  <c r="Q12" i="3"/>
  <c r="M13" i="3"/>
  <c r="P13" i="3"/>
  <c r="Q13" i="3"/>
  <c r="P5" i="3"/>
  <c r="I5" i="3"/>
  <c r="J5" i="3"/>
  <c r="M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G5" i="3"/>
  <c r="G6" i="3"/>
  <c r="G7" i="3"/>
  <c r="G8" i="3"/>
  <c r="G9" i="3"/>
  <c r="G10" i="3"/>
  <c r="G11" i="3"/>
  <c r="G12" i="3"/>
  <c r="G13" i="3"/>
  <c r="D5" i="3"/>
  <c r="D6" i="3"/>
  <c r="D7" i="3"/>
  <c r="D8" i="3"/>
  <c r="D9" i="3"/>
  <c r="D10" i="3"/>
  <c r="D11" i="3"/>
  <c r="D12" i="3"/>
  <c r="D13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B5" i="3"/>
  <c r="A5" i="3"/>
  <c r="Q5" i="3"/>
  <c r="M4" i="3"/>
  <c r="J4" i="3"/>
  <c r="I4" i="3"/>
  <c r="G4" i="3"/>
  <c r="D4" i="3"/>
  <c r="H8" i="1"/>
  <c r="G8" i="1"/>
  <c r="I8" i="1"/>
  <c r="J8" i="1"/>
  <c r="H9" i="1"/>
  <c r="G9" i="1"/>
  <c r="I9" i="1"/>
  <c r="J9" i="1"/>
  <c r="H10" i="1"/>
  <c r="G10" i="1"/>
  <c r="I10" i="1"/>
  <c r="J10" i="1"/>
  <c r="H11" i="1"/>
  <c r="G11" i="1"/>
  <c r="I11" i="1"/>
  <c r="J11" i="1"/>
  <c r="B3" i="1"/>
  <c r="D3" i="1"/>
  <c r="K5" i="3"/>
  <c r="F3" i="1"/>
  <c r="L5" i="3"/>
  <c r="G3" i="1"/>
  <c r="H3" i="1"/>
  <c r="I3" i="1"/>
  <c r="J3" i="1"/>
  <c r="B4" i="1"/>
  <c r="D4" i="1"/>
  <c r="K6" i="3"/>
  <c r="F4" i="1"/>
  <c r="L6" i="3"/>
  <c r="G4" i="1"/>
  <c r="H4" i="1"/>
  <c r="B5" i="1"/>
  <c r="D5" i="1"/>
  <c r="K7" i="3"/>
  <c r="F5" i="1"/>
  <c r="L7" i="3"/>
  <c r="G5" i="1"/>
  <c r="H5" i="1"/>
  <c r="I5" i="1"/>
  <c r="J5" i="1"/>
  <c r="B6" i="1"/>
  <c r="D6" i="1"/>
  <c r="K8" i="3"/>
  <c r="F6" i="1"/>
  <c r="L8" i="3"/>
  <c r="G6" i="1"/>
  <c r="H6" i="1"/>
  <c r="I6" i="1"/>
  <c r="J6" i="1"/>
  <c r="B7" i="1"/>
  <c r="D7" i="1"/>
  <c r="K9" i="3"/>
  <c r="F7" i="1"/>
  <c r="L9" i="3"/>
  <c r="G7" i="1"/>
  <c r="H7" i="1"/>
  <c r="B8" i="1"/>
  <c r="D8" i="1"/>
  <c r="K10" i="3"/>
  <c r="F8" i="1"/>
  <c r="L10" i="3"/>
  <c r="B9" i="1"/>
  <c r="D9" i="1"/>
  <c r="K11" i="3"/>
  <c r="F9" i="1"/>
  <c r="L11" i="3"/>
  <c r="B10" i="1"/>
  <c r="D10" i="1"/>
  <c r="K12" i="3"/>
  <c r="F10" i="1"/>
  <c r="L12" i="3"/>
  <c r="B11" i="1"/>
  <c r="D11" i="1"/>
  <c r="K13" i="3"/>
  <c r="F11" i="1"/>
  <c r="L13" i="3"/>
  <c r="R2" i="1"/>
  <c r="P2" i="1"/>
  <c r="N2" i="1"/>
  <c r="L2" i="1"/>
  <c r="H22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I5" i="2"/>
  <c r="H2" i="1"/>
  <c r="G2" i="1"/>
  <c r="I2" i="1"/>
  <c r="J2" i="1"/>
  <c r="K2" i="1"/>
  <c r="F2" i="1"/>
  <c r="L4" i="3"/>
  <c r="D2" i="1"/>
  <c r="K4" i="3"/>
  <c r="B2" i="1"/>
  <c r="U4" i="3"/>
  <c r="I4" i="1"/>
  <c r="J4" i="1"/>
  <c r="U5" i="3"/>
  <c r="V4" i="3"/>
  <c r="V13" i="3"/>
  <c r="U10" i="3"/>
  <c r="V9" i="3"/>
  <c r="U6" i="3"/>
  <c r="V5" i="3"/>
  <c r="U13" i="3"/>
  <c r="V12" i="3"/>
  <c r="U9" i="3"/>
  <c r="V8" i="3"/>
  <c r="U11" i="3"/>
  <c r="V10" i="3"/>
  <c r="U7" i="3"/>
  <c r="V6" i="3"/>
  <c r="U12" i="3"/>
  <c r="V11" i="3"/>
  <c r="U8" i="3"/>
  <c r="V7" i="3"/>
  <c r="I7" i="1"/>
  <c r="J7" i="1"/>
  <c r="K7" i="1"/>
  <c r="K10" i="1"/>
  <c r="K8" i="1"/>
  <c r="K6" i="1"/>
  <c r="K4" i="1"/>
  <c r="K11" i="1"/>
  <c r="K9" i="1"/>
  <c r="K5" i="1"/>
  <c r="K3" i="1"/>
</calcChain>
</file>

<file path=xl/sharedStrings.xml><?xml version="1.0" encoding="utf-8"?>
<sst xmlns="http://schemas.openxmlformats.org/spreadsheetml/2006/main" count="172" uniqueCount="111">
  <si>
    <t>ЗАПРОСЫ</t>
  </si>
  <si>
    <r>
      <rPr>
        <b/>
        <sz val="12"/>
        <color theme="1"/>
        <rFont val="Calibri"/>
        <family val="2"/>
        <charset val="204"/>
        <scheme val="minor"/>
      </rPr>
      <t>Большая буква и "!"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(скопировать и вставить значения
в следующий столбец)</t>
    </r>
  </si>
  <si>
    <r>
      <rPr>
        <b/>
        <sz val="12"/>
        <color theme="1"/>
        <rFont val="Calibri"/>
        <family val="2"/>
        <charset val="204"/>
        <scheme val="minor"/>
      </rPr>
      <t>Заголовки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(только значения)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u/>
        <sz val="11"/>
        <color theme="1"/>
        <rFont val="Calibri"/>
        <family val="2"/>
        <charset val="204"/>
        <scheme val="minor"/>
      </rPr>
      <t xml:space="preserve">не более </t>
    </r>
    <r>
      <rPr>
        <b/>
        <u/>
        <sz val="11"/>
        <color theme="1"/>
        <rFont val="Calibri"/>
        <family val="2"/>
        <charset val="204"/>
        <scheme val="minor"/>
      </rPr>
      <t>33</t>
    </r>
    <r>
      <rPr>
        <u/>
        <sz val="11"/>
        <color theme="1"/>
        <rFont val="Calibri"/>
        <family val="2"/>
        <charset val="204"/>
        <scheme val="minor"/>
      </rPr>
      <t xml:space="preserve"> символа!</t>
    </r>
  </si>
  <si>
    <r>
      <rPr>
        <b/>
        <sz val="12"/>
        <color theme="1"/>
        <rFont val="Calibri"/>
        <family val="2"/>
        <charset val="204"/>
        <scheme val="minor"/>
      </rPr>
      <t>Текст объявления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(наборный текст)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u/>
        <sz val="11"/>
        <color theme="1"/>
        <rFont val="Calibri"/>
        <family val="2"/>
        <charset val="204"/>
        <scheme val="minor"/>
      </rPr>
      <t xml:space="preserve">не более </t>
    </r>
    <r>
      <rPr>
        <b/>
        <u/>
        <sz val="11"/>
        <color theme="1"/>
        <rFont val="Calibri"/>
        <family val="2"/>
        <charset val="204"/>
        <scheme val="minor"/>
      </rPr>
      <t>75</t>
    </r>
    <r>
      <rPr>
        <u/>
        <sz val="11"/>
        <color theme="1"/>
        <rFont val="Calibri"/>
        <family val="2"/>
        <charset val="204"/>
        <scheme val="minor"/>
      </rPr>
      <t xml:space="preserve"> символов!</t>
    </r>
  </si>
  <si>
    <r>
      <t xml:space="preserve">Как будет выглядеть заголовок
в Яндексе на самом деле
</t>
    </r>
    <r>
      <rPr>
        <u/>
        <sz val="11"/>
        <color theme="1"/>
        <rFont val="Calibri"/>
        <family val="2"/>
        <charset val="204"/>
        <scheme val="minor"/>
      </rPr>
      <t xml:space="preserve">не более </t>
    </r>
    <r>
      <rPr>
        <b/>
        <u/>
        <sz val="11"/>
        <color theme="1"/>
        <rFont val="Calibri"/>
        <family val="2"/>
        <charset val="204"/>
        <scheme val="minor"/>
      </rPr>
      <t>56</t>
    </r>
    <r>
      <rPr>
        <u/>
        <sz val="11"/>
        <color theme="1"/>
        <rFont val="Calibri"/>
        <family val="2"/>
        <charset val="204"/>
        <scheme val="minor"/>
      </rPr>
      <t xml:space="preserve"> символов!</t>
    </r>
  </si>
  <si>
    <r>
      <t xml:space="preserve">БС1
</t>
    </r>
    <r>
      <rPr>
        <b/>
        <u/>
        <sz val="12"/>
        <color theme="1"/>
        <rFont val="Calibri"/>
        <family val="2"/>
        <charset val="204"/>
        <scheme val="minor"/>
      </rPr>
      <t>текст</t>
    </r>
  </si>
  <si>
    <r>
      <t xml:space="preserve">БС1
</t>
    </r>
    <r>
      <rPr>
        <b/>
        <u/>
        <sz val="12"/>
        <color theme="1"/>
        <rFont val="Calibri"/>
        <family val="2"/>
        <charset val="204"/>
        <scheme val="minor"/>
      </rPr>
      <t>ссылка</t>
    </r>
  </si>
  <si>
    <r>
      <t xml:space="preserve">БС2
</t>
    </r>
    <r>
      <rPr>
        <b/>
        <u/>
        <sz val="12"/>
        <color theme="1"/>
        <rFont val="Calibri"/>
        <family val="2"/>
        <charset val="204"/>
        <scheme val="minor"/>
      </rPr>
      <t>текст</t>
    </r>
  </si>
  <si>
    <r>
      <t xml:space="preserve">БС2
</t>
    </r>
    <r>
      <rPr>
        <b/>
        <u/>
        <sz val="12"/>
        <color theme="1"/>
        <rFont val="Calibri"/>
        <family val="2"/>
        <charset val="204"/>
        <scheme val="minor"/>
      </rPr>
      <t>ссылка</t>
    </r>
  </si>
  <si>
    <r>
      <t xml:space="preserve">БС3
</t>
    </r>
    <r>
      <rPr>
        <b/>
        <u/>
        <sz val="12"/>
        <color theme="1"/>
        <rFont val="Calibri"/>
        <family val="2"/>
        <charset val="204"/>
        <scheme val="minor"/>
      </rPr>
      <t>текст</t>
    </r>
  </si>
  <si>
    <r>
      <t xml:space="preserve">БС3
</t>
    </r>
    <r>
      <rPr>
        <b/>
        <u/>
        <sz val="12"/>
        <color theme="1"/>
        <rFont val="Calibri"/>
        <family val="2"/>
        <charset val="204"/>
        <scheme val="minor"/>
      </rPr>
      <t>ссылка</t>
    </r>
  </si>
  <si>
    <r>
      <t xml:space="preserve">БС4
</t>
    </r>
    <r>
      <rPr>
        <b/>
        <u/>
        <sz val="12"/>
        <color theme="1"/>
        <rFont val="Calibri"/>
        <family val="2"/>
        <charset val="204"/>
        <scheme val="minor"/>
      </rPr>
      <t>текст</t>
    </r>
  </si>
  <si>
    <r>
      <t xml:space="preserve">БС4
</t>
    </r>
    <r>
      <rPr>
        <b/>
        <u/>
        <sz val="12"/>
        <color theme="1"/>
        <rFont val="Calibri"/>
        <family val="2"/>
        <charset val="204"/>
        <scheme val="minor"/>
      </rPr>
      <t>ссылка</t>
    </r>
  </si>
  <si>
    <t>Основная ссылка объявления</t>
  </si>
  <si>
    <t>*для автоматической подстановки во все необходимые ячейки во вкладках "Реклама" и "Яндекс Директ"</t>
  </si>
  <si>
    <t>Адрес сайта</t>
  </si>
  <si>
    <t>UTM</t>
  </si>
  <si>
    <t>http://</t>
  </si>
  <si>
    <t>www.</t>
  </si>
  <si>
    <t>/</t>
  </si>
  <si>
    <t>Быстрые ссылки</t>
  </si>
  <si>
    <t>Имя</t>
  </si>
  <si>
    <t>Приставка к ссылке сайта</t>
  </si>
  <si>
    <t>Услуги</t>
  </si>
  <si>
    <t>Генератор UTM</t>
  </si>
  <si>
    <t>*для генерирования ссылок с встроенной UTM для Яндекс Директа</t>
  </si>
  <si>
    <t>Вставьте любую ссылку</t>
  </si>
  <si>
    <t>Готовая ссылка для Яндекс Директа</t>
  </si>
  <si>
    <t>-</t>
  </si>
  <si>
    <t>Меняем сами!</t>
  </si>
  <si>
    <t>Доп. объявление группы</t>
  </si>
  <si>
    <t>Мобильное объявление</t>
  </si>
  <si>
    <t>ID группы</t>
  </si>
  <si>
    <t>Название группы</t>
  </si>
  <si>
    <t>Номер группы</t>
  </si>
  <si>
    <t>ID фразы</t>
  </si>
  <si>
    <t>Фраза (с минус-словами)</t>
  </si>
  <si>
    <t>ID объявления</t>
  </si>
  <si>
    <t>Заголовок</t>
  </si>
  <si>
    <t>Текст</t>
  </si>
  <si>
    <t>Длина</t>
  </si>
  <si>
    <t>Ссылка</t>
  </si>
  <si>
    <t>Регион</t>
  </si>
  <si>
    <t>Ставка</t>
  </si>
  <si>
    <t>Ставка на тематич. пл.</t>
  </si>
  <si>
    <t>Контакты</t>
  </si>
  <si>
    <t>Статус объявления</t>
  </si>
  <si>
    <t>Статус фразы</t>
  </si>
  <si>
    <t>Заголовки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</si>
  <si>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</si>
  <si>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</si>
  <si>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</si>
  <si>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</si>
  <si>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</si>
  <si>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Минус-слова на группу</t>
  </si>
  <si>
    <t>Москва</t>
  </si>
  <si>
    <t>заголовок</t>
  </si>
  <si>
    <t>текст</t>
  </si>
  <si>
    <t>Москва и область</t>
  </si>
  <si>
    <t>Санкт-Петербург</t>
  </si>
  <si>
    <t>Санкт-Петербург и область</t>
  </si>
  <si>
    <t>Россия</t>
  </si>
  <si>
    <t>Россия, СНГ и Грузия</t>
  </si>
  <si>
    <t>Украина</t>
  </si>
  <si>
    <t>+</t>
  </si>
  <si>
    <t>Активно</t>
  </si>
  <si>
    <t>Работает везде</t>
  </si>
  <si>
    <t>настройка яндекс директ</t>
  </si>
  <si>
    <t>настройка контекстной рекламы</t>
  </si>
  <si>
    <t>яндекс директ</t>
  </si>
  <si>
    <t>контекст яндекс</t>
  </si>
  <si>
    <t>помощь в настройке яндекс</t>
  </si>
  <si>
    <t>Настройка яндекс директ!</t>
  </si>
  <si>
    <t>Настройка контекстной рекламы!</t>
  </si>
  <si>
    <t>Яндекс директ!</t>
  </si>
  <si>
    <t>Контекст яндекс!</t>
  </si>
  <si>
    <t>Помощь в настройке яндекс!</t>
  </si>
  <si>
    <t>Настройка за 2 недели! CTR 35% и ROMI нереальный ваще! Спешите к нам!</t>
  </si>
  <si>
    <t>topways.ru</t>
  </si>
  <si>
    <t>Соцсети</t>
  </si>
  <si>
    <t>#uslugi</t>
  </si>
  <si>
    <t>#socseti</t>
  </si>
  <si>
    <t>#kontakti</t>
  </si>
  <si>
    <t>http://www.topways.ru/novaya_ssylka</t>
  </si>
  <si>
    <t>Отображаемая ссылка</t>
  </si>
  <si>
    <t>Маркетинг</t>
  </si>
  <si>
    <t>Описания быстрых ссылок</t>
  </si>
  <si>
    <t>Уточнения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</si>
  <si>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</si>
  <si>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</si>
  <si>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</si>
  <si>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</si>
  <si>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</si>
  <si>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</si>
  <si>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</si>
  <si>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</si>
  <si>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</si>
  <si>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</si>
  <si>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</si>
  <si>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</si>
  <si>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контекст гугл</t>
  </si>
  <si>
    <t>помощь в настройке гугл</t>
  </si>
  <si>
    <t xml:space="preserve">настройка гугл </t>
  </si>
  <si>
    <t>гугл адвордс</t>
  </si>
  <si>
    <t>Настройка гугл !</t>
  </si>
  <si>
    <t>Гугл адвордс!</t>
  </si>
  <si>
    <t>Контекст гугл!</t>
  </si>
  <si>
    <t>Помощь в настройке гугл!</t>
  </si>
  <si>
    <t>Видео</t>
  </si>
  <si>
    <t>#video</t>
  </si>
  <si>
    <t>?utm_source=yandex&amp;utm_medium=cpc&amp;utm_campaign={campaign_id}&amp;utm_content=b:{banner_id}|k:{phrase_id}|st:{source_type}|a:{addphrases}|s:{source}|t:{position_type}|p:{position}|dv:{device_type}|rg:{region_id}&amp;utm_term={keyword}}&amp;utm_traffic=topways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</si>
</sst>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4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b/>
      <i/>
      <sz val="11"/>
      <color theme="1" tint="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204"/>
    </font>
    <font>
      <sz val="11"/>
      <color theme="1"/>
      <name val="Arial"/>
    </font>
    <font>
      <b/>
      <sz val="12"/>
      <color theme="1"/>
      <name val="Arial"/>
    </font>
    <font>
      <sz val="16"/>
      <color theme="1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2" borderId="4" xfId="0" applyFont="1" applyFill="1" applyBorder="1" applyAlignment="1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 applyAlignment="1"/>
    <xf numFmtId="0" fontId="12" fillId="2" borderId="0" xfId="0" applyFont="1" applyFill="1" applyAlignment="1"/>
    <xf numFmtId="0" fontId="0" fillId="2" borderId="0" xfId="0" applyFill="1"/>
    <xf numFmtId="0" fontId="13" fillId="2" borderId="0" xfId="0" applyFont="1" applyFill="1" applyBorder="1"/>
    <xf numFmtId="0" fontId="0" fillId="2" borderId="3" xfId="0" applyFill="1" applyBorder="1"/>
    <xf numFmtId="0" fontId="14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6" xfId="0" applyFill="1" applyBorder="1"/>
    <xf numFmtId="0" fontId="0" fillId="2" borderId="0" xfId="0" applyFill="1" applyBorder="1"/>
    <xf numFmtId="0" fontId="0" fillId="15" borderId="7" xfId="0" applyFill="1" applyBorder="1"/>
    <xf numFmtId="0" fontId="4" fillId="2" borderId="1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10" xfId="0" applyFont="1" applyFill="1" applyBorder="1"/>
    <xf numFmtId="0" fontId="4" fillId="2" borderId="0" xfId="0" applyFont="1" applyFill="1" applyBorder="1"/>
    <xf numFmtId="0" fontId="16" fillId="2" borderId="0" xfId="0" applyFont="1" applyFill="1" applyBorder="1" applyAlignment="1"/>
    <xf numFmtId="0" fontId="3" fillId="2" borderId="0" xfId="0" applyFont="1" applyFill="1" applyBorder="1" applyAlignment="1"/>
    <xf numFmtId="0" fontId="0" fillId="2" borderId="5" xfId="0" applyFill="1" applyBorder="1"/>
    <xf numFmtId="0" fontId="0" fillId="2" borderId="1" xfId="0" applyFill="1" applyBorder="1"/>
    <xf numFmtId="0" fontId="0" fillId="2" borderId="10" xfId="0" applyFill="1" applyBorder="1"/>
    <xf numFmtId="0" fontId="0" fillId="0" borderId="0" xfId="0" applyBorder="1"/>
    <xf numFmtId="0" fontId="0" fillId="2" borderId="4" xfId="0" applyFill="1" applyBorder="1"/>
    <xf numFmtId="0" fontId="0" fillId="16" borderId="7" xfId="0" applyFill="1" applyBorder="1"/>
    <xf numFmtId="0" fontId="18" fillId="0" borderId="0" xfId="0" applyFont="1"/>
    <xf numFmtId="0" fontId="8" fillId="0" borderId="9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3" fillId="14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 applyFill="1" applyBorder="1"/>
    <xf numFmtId="0" fontId="0" fillId="0" borderId="0" xfId="0" applyFont="1" applyFill="1"/>
    <xf numFmtId="0" fontId="0" fillId="0" borderId="0" xfId="0" applyFill="1"/>
    <xf numFmtId="0" fontId="22" fillId="0" borderId="9" xfId="0" applyFont="1" applyFill="1" applyBorder="1" applyAlignment="1"/>
    <xf numFmtId="0" fontId="17" fillId="0" borderId="0" xfId="0" applyFont="1" applyFill="1"/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1" xfId="1" quotePrefix="1" applyFont="1" applyFill="1" applyBorder="1" applyProtection="1">
      <protection locked="0"/>
    </xf>
    <xf numFmtId="0" fontId="21" fillId="0" borderId="7" xfId="0" applyFont="1" applyFill="1" applyBorder="1"/>
    <xf numFmtId="0" fontId="0" fillId="0" borderId="7" xfId="0" applyFont="1" applyFill="1" applyBorder="1"/>
    <xf numFmtId="0" fontId="0" fillId="0" borderId="7" xfId="0" applyFill="1" applyBorder="1"/>
    <xf numFmtId="0" fontId="23" fillId="0" borderId="0" xfId="0" applyFont="1" applyAlignment="1">
      <alignment vertical="center"/>
    </xf>
    <xf numFmtId="0" fontId="0" fillId="15" borderId="7" xfId="0" applyFont="1" applyFill="1" applyBorder="1"/>
    <xf numFmtId="0" fontId="20" fillId="15" borderId="11" xfId="2" applyFill="1" applyBorder="1" applyAlignment="1" applyProtection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wrapText="1"/>
    </xf>
    <xf numFmtId="0" fontId="1" fillId="0" borderId="1" xfId="1" quotePrefix="1" applyFont="1" applyFill="1" applyBorder="1" applyAlignment="1" applyProtection="1">
      <protection locked="0"/>
    </xf>
    <xf numFmtId="0" fontId="2" fillId="0" borderId="1" xfId="1" quotePrefix="1" applyFont="1" applyFill="1" applyBorder="1" applyAlignment="1" applyProtection="1">
      <protection locked="0"/>
    </xf>
    <xf numFmtId="0" fontId="8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/>
    <xf numFmtId="0" fontId="19" fillId="6" borderId="7" xfId="0" applyFont="1" applyFill="1" applyBorder="1" applyAlignment="1">
      <alignment horizontal="left" vertical="center" wrapText="1"/>
    </xf>
    <xf numFmtId="0" fontId="0" fillId="6" borderId="7" xfId="0" applyFill="1" applyBorder="1"/>
    <xf numFmtId="0" fontId="0" fillId="6" borderId="0" xfId="0" applyFill="1"/>
  </cellXfs>
  <cellStyles count="2">
    <cellStyle name="Гиперссылка" xfId="2" builtinId="8"/>
    <cellStyle name="Обычный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ways.ru/novaya_ssyl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S11"/>
  <sheetViews>
    <sheetView workbookViewId="0">
      <pane ySplit="1" topLeftCell="A2" activePane="bottomLeft" state="frozen"/>
      <selection pane="bottomLeft" activeCell="M33" sqref="M33"/>
    </sheetView>
  </sheetViews>
  <sheetFormatPr baseColWidth="10" defaultColWidth="8.83203125" defaultRowHeight="15" x14ac:dyDescent="0.2"/>
  <cols>
    <col min="1" max="1" width="50.6640625" customWidth="1"/>
    <col min="2" max="2" width="30.6640625" customWidth="1"/>
    <col min="3" max="3" width="37.6640625" customWidth="1"/>
    <col min="4" max="4" width="4" customWidth="1"/>
    <col min="5" max="5" width="72.6640625" customWidth="1"/>
    <col min="6" max="6" width="4" customWidth="1"/>
    <col min="7" max="9" width="4" hidden="1" customWidth="1"/>
    <col min="10" max="10" width="57.6640625" customWidth="1"/>
    <col min="11" max="11" width="4" customWidth="1"/>
    <col min="12" max="14" width="13.6640625" customWidth="1"/>
    <col min="15" max="15" width="24.83203125" customWidth="1"/>
    <col min="16" max="19" width="13.6640625" customWidth="1"/>
  </cols>
  <sheetData>
    <row r="1" spans="1:19" s="1" customFormat="1" ht="55" customHeight="1" x14ac:dyDescent="0.2">
      <c r="A1" s="14" t="s">
        <v>0</v>
      </c>
      <c r="B1" s="15" t="s">
        <v>1</v>
      </c>
      <c r="C1" s="2" t="s">
        <v>2</v>
      </c>
      <c r="D1" s="16"/>
      <c r="E1" s="4" t="s">
        <v>3</v>
      </c>
      <c r="F1" s="13"/>
      <c r="G1" s="5"/>
      <c r="H1" s="5"/>
      <c r="I1" s="13"/>
      <c r="J1" s="3" t="s">
        <v>4</v>
      </c>
      <c r="K1" s="12"/>
      <c r="L1" s="8" t="s">
        <v>5</v>
      </c>
      <c r="M1" s="9" t="s">
        <v>6</v>
      </c>
      <c r="N1" s="6" t="s">
        <v>7</v>
      </c>
      <c r="O1" s="10" t="s">
        <v>8</v>
      </c>
      <c r="P1" s="7" t="s">
        <v>9</v>
      </c>
      <c r="Q1" s="11" t="s">
        <v>10</v>
      </c>
      <c r="R1" s="4" t="s">
        <v>11</v>
      </c>
      <c r="S1" s="48" t="s">
        <v>12</v>
      </c>
    </row>
    <row r="2" spans="1:19" x14ac:dyDescent="0.2">
      <c r="A2" t="s">
        <v>67</v>
      </c>
      <c r="B2" t="str">
        <f>IFERROR(CONCATENATE(PROPER(LEFT(A2,1)),RIGHT(A2,LEN(A2)-1),"!"),"")</f>
        <v>Настройка яндекс директ!</v>
      </c>
      <c r="C2" t="s">
        <v>72</v>
      </c>
      <c r="D2">
        <f>LEN(C2)</f>
        <v>24</v>
      </c>
      <c r="E2" t="s">
        <v>77</v>
      </c>
      <c r="F2">
        <f>LEN(E2)</f>
        <v>69</v>
      </c>
      <c r="G2">
        <f>IFERROR(SEARCH("!",E2,1),0)</f>
        <v>22</v>
      </c>
      <c r="H2">
        <f>IFERROR(SEARCH(".",E2,1),0)</f>
        <v>0</v>
      </c>
      <c r="I2">
        <f>IF(C2&gt;0,IF(H2=0,G2,IF(G2&lt;=H2,G2,H2)),"")</f>
        <v>22</v>
      </c>
      <c r="J2" s="44" t="str">
        <f>IF(E2&gt;0,(IF(C2&gt;0,IF(LEN(IF(LEN(IF(LEN(CONCATENATE(C2," - ",LEFT(E2,I2)," / ",Ссылки!$F$5))&gt;56,CONCATENATE(C2," - ",LEFT(E2,I2)),CONCATENATE(C2," - ",LEFT(E2,I2)," / ",Ссылки!$F$5)))&gt;56,CONCATENATE(C2," / ",Ссылки!$F$5),IF(LEN(CONCATENATE(C2," - ",LEFT(E2,I2)," / ",Ссылки!$F$5))&gt;56,CONCATENATE(C2," - ",LEFT(E2,I2)),CONCATENATE(C2," - ",LEFT(E2,I2)," / ",Ссылки!$F$5))))&gt;56,C2,IF(LEN(IF(LEN(CONCATENATE(C2," - ",LEFT(E2,I2)," / ",Ссылки!$F$5))&gt;56,CONCATENATE(C2," - ",LEFT(E2,I2)),CONCATENATE(C2," - ",LEFT(E2,I2)," / ",Ссылки!$F$5)))&gt;56,CONCATENATE(C2," / ",Ссылки!$F$5),IF(LEN(CONCATENATE(C2," - ",LEFT(E2,I2)," / ",Ссылки!$F$5))&gt;56,CONCATENATE(C2," - ",LEFT(E2,I2)),CONCATENATE(C2," - ",LEFT(E2,I2)," / ",Ссылки!$F$5)))),"")),"")</f>
        <v>Настройка яндекс директ! - Настройка за 2 недели!</v>
      </c>
      <c r="K2">
        <f>LEN(J2)</f>
        <v>49</v>
      </c>
      <c r="L2" t="str">
        <f>Ссылки!$C$12</f>
        <v>Услуги</v>
      </c>
      <c r="M2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2" t="str">
        <f>Ссылки!$C$13</f>
        <v>Видео</v>
      </c>
      <c r="O2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2" t="str">
        <f>Ссылки!$C$14</f>
        <v>Соцсети</v>
      </c>
      <c r="Q2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2" t="str">
        <f>Ссылки!$C$15</f>
        <v>Контакты</v>
      </c>
      <c r="S2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  <row r="3" spans="1:19" x14ac:dyDescent="0.2">
      <c r="A3" t="s">
        <v>68</v>
      </c>
      <c r="B3" t="str">
        <f t="shared" ref="B3:B11" si="0">IFERROR(CONCATENATE(PROPER(LEFT(A3,1)),RIGHT(A3,LEN(A3)-1),"!"),"")</f>
        <v>Настройка контекстной рекламы!</v>
      </c>
      <c r="C3" t="s">
        <v>73</v>
      </c>
      <c r="D3">
        <f t="shared" ref="D3:D11" si="1">LEN(C3)</f>
        <v>30</v>
      </c>
      <c r="E3" t="s">
        <v>77</v>
      </c>
      <c r="F3">
        <f t="shared" ref="F3:F11" si="2">LEN(E3)</f>
        <v>69</v>
      </c>
      <c r="G3">
        <f t="shared" ref="G3:G11" si="3">IFERROR(SEARCH("!",E3,1),0)</f>
        <v>22</v>
      </c>
      <c r="H3">
        <f t="shared" ref="H3:H11" si="4">IFERROR(SEARCH(".",E3,1),0)</f>
        <v>0</v>
      </c>
      <c r="I3">
        <f t="shared" ref="I3:I11" si="5">IF(H3=0,G3,IF(G3&lt;=H3,G3,H3))</f>
        <v>22</v>
      </c>
      <c r="J3" s="44" t="str">
        <f>IF(E3&gt;0,(IF(C3&gt;0,IF(LEN(IF(LEN(IF(LEN(CONCATENATE(C3," - ",LEFT(E3,I3)," / ",Ссылки!$F$5))&gt;56,CONCATENATE(C3," - ",LEFT(E3,I3)),CONCATENATE(C3," - ",LEFT(E3,I3)," / ",Ссылки!$F$5)))&gt;56,CONCATENATE(C3," / ",Ссылки!$F$5),IF(LEN(CONCATENATE(C3," - ",LEFT(E3,I3)," / ",Ссылки!$F$5))&gt;56,CONCATENATE(C3," - ",LEFT(E3,I3)),CONCATENATE(C3," - ",LEFT(E3,I3)," / ",Ссылки!$F$5))))&gt;56,C3,IF(LEN(IF(LEN(CONCATENATE(C3," - ",LEFT(E3,I3)," / ",Ссылки!$F$5))&gt;56,CONCATENATE(C3," - ",LEFT(E3,I3)),CONCATENATE(C3," - ",LEFT(E3,I3)," / ",Ссылки!$F$5)))&gt;56,CONCATENATE(C3," / ",Ссылки!$F$5),IF(LEN(CONCATENATE(C3," - ",LEFT(E3,I3)," / ",Ссылки!$F$5))&gt;56,CONCATENATE(C3," - ",LEFT(E3,I3)),CONCATENATE(C3," - ",LEFT(E3,I3)," / ",Ссылки!$F$5)))),"")),"")</f>
        <v>Настройка контекстной рекламы! - Настройка за 2 недели!</v>
      </c>
      <c r="K3">
        <f t="shared" ref="K3:K11" si="6">LEN(J3)</f>
        <v>55</v>
      </c>
      <c r="L3" t="str">
        <f>Ссылки!$C$12</f>
        <v>Услуги</v>
      </c>
      <c r="M3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3" t="str">
        <f>Ссылки!$C$13</f>
        <v>Видео</v>
      </c>
      <c r="O3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3" t="str">
        <f>Ссылки!$C$14</f>
        <v>Соцсети</v>
      </c>
      <c r="Q3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3" t="str">
        <f>Ссылки!$C$15</f>
        <v>Контакты</v>
      </c>
      <c r="S3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  <row r="4" spans="1:19" x14ac:dyDescent="0.2">
      <c r="A4" t="s">
        <v>69</v>
      </c>
      <c r="B4" t="str">
        <f t="shared" si="0"/>
        <v>Яндекс директ!</v>
      </c>
      <c r="C4" t="s">
        <v>74</v>
      </c>
      <c r="D4">
        <f t="shared" si="1"/>
        <v>14</v>
      </c>
      <c r="E4" t="s">
        <v>77</v>
      </c>
      <c r="F4">
        <f t="shared" si="2"/>
        <v>69</v>
      </c>
      <c r="G4">
        <f t="shared" si="3"/>
        <v>22</v>
      </c>
      <c r="H4">
        <f t="shared" si="4"/>
        <v>0</v>
      </c>
      <c r="I4">
        <f t="shared" si="5"/>
        <v>22</v>
      </c>
      <c r="J4" s="44" t="str">
        <f>IF(E4&gt;0,(IF(C4&gt;0,IF(LEN(IF(LEN(IF(LEN(CONCATENATE(C4," - ",LEFT(E4,I4)," / ",Ссылки!$F$5))&gt;56,CONCATENATE(C4," - ",LEFT(E4,I4)),CONCATENATE(C4," - ",LEFT(E4,I4)," / ",Ссылки!$F$5)))&gt;56,CONCATENATE(C4," / ",Ссылки!$F$5),IF(LEN(CONCATENATE(C4," - ",LEFT(E4,I4)," / ",Ссылки!$F$5))&gt;56,CONCATENATE(C4," - ",LEFT(E4,I4)),CONCATENATE(C4," - ",LEFT(E4,I4)," / ",Ссылки!$F$5))))&gt;56,C4,IF(LEN(IF(LEN(CONCATENATE(C4," - ",LEFT(E4,I4)," / ",Ссылки!$F$5))&gt;56,CONCATENATE(C4," - ",LEFT(E4,I4)),CONCATENATE(C4," - ",LEFT(E4,I4)," / ",Ссылки!$F$5)))&gt;56,CONCATENATE(C4," / ",Ссылки!$F$5),IF(LEN(CONCATENATE(C4," - ",LEFT(E4,I4)," / ",Ссылки!$F$5))&gt;56,CONCATENATE(C4," - ",LEFT(E4,I4)),CONCATENATE(C4," - ",LEFT(E4,I4)," / ",Ссылки!$F$5)))),"")),"")</f>
        <v>Яндекс директ! - Настройка за 2 недели! / topways.ru</v>
      </c>
      <c r="K4">
        <f t="shared" si="6"/>
        <v>52</v>
      </c>
      <c r="L4" t="str">
        <f>Ссылки!$C$12</f>
        <v>Услуги</v>
      </c>
      <c r="M4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4" t="str">
        <f>Ссылки!$C$13</f>
        <v>Видео</v>
      </c>
      <c r="O4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4" t="str">
        <f>Ссылки!$C$14</f>
        <v>Соцсети</v>
      </c>
      <c r="Q4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4" t="str">
        <f>Ссылки!$C$15</f>
        <v>Контакты</v>
      </c>
      <c r="S4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  <row r="5" spans="1:19" x14ac:dyDescent="0.2">
      <c r="A5" t="s">
        <v>70</v>
      </c>
      <c r="B5" t="str">
        <f t="shared" si="0"/>
        <v>Контекст яндекс!</v>
      </c>
      <c r="C5" t="s">
        <v>75</v>
      </c>
      <c r="D5">
        <f t="shared" si="1"/>
        <v>16</v>
      </c>
      <c r="E5" t="s">
        <v>77</v>
      </c>
      <c r="F5">
        <f t="shared" si="2"/>
        <v>69</v>
      </c>
      <c r="G5">
        <f t="shared" si="3"/>
        <v>22</v>
      </c>
      <c r="H5">
        <f t="shared" si="4"/>
        <v>0</v>
      </c>
      <c r="I5">
        <f t="shared" si="5"/>
        <v>22</v>
      </c>
      <c r="J5" s="44" t="str">
        <f>IF(E5&gt;0,(IF(C5&gt;0,IF(LEN(IF(LEN(IF(LEN(CONCATENATE(C5," - ",LEFT(E5,I5)," / ",Ссылки!$F$5))&gt;56,CONCATENATE(C5," - ",LEFT(E5,I5)),CONCATENATE(C5," - ",LEFT(E5,I5)," / ",Ссылки!$F$5)))&gt;56,CONCATENATE(C5," / ",Ссылки!$F$5),IF(LEN(CONCATENATE(C5," - ",LEFT(E5,I5)," / ",Ссылки!$F$5))&gt;56,CONCATENATE(C5," - ",LEFT(E5,I5)),CONCATENATE(C5," - ",LEFT(E5,I5)," / ",Ссылки!$F$5))))&gt;56,C5,IF(LEN(IF(LEN(CONCATENATE(C5," - ",LEFT(E5,I5)," / ",Ссылки!$F$5))&gt;56,CONCATENATE(C5," - ",LEFT(E5,I5)),CONCATENATE(C5," - ",LEFT(E5,I5)," / ",Ссылки!$F$5)))&gt;56,CONCATENATE(C5," / ",Ссылки!$F$5),IF(LEN(CONCATENATE(C5," - ",LEFT(E5,I5)," / ",Ссылки!$F$5))&gt;56,CONCATENATE(C5," - ",LEFT(E5,I5)),CONCATENATE(C5," - ",LEFT(E5,I5)," / ",Ссылки!$F$5)))),"")),"")</f>
        <v>Контекст яндекс! - Настройка за 2 недели! / topways.ru</v>
      </c>
      <c r="K5">
        <f t="shared" si="6"/>
        <v>54</v>
      </c>
      <c r="L5" t="str">
        <f>Ссылки!$C$12</f>
        <v>Услуги</v>
      </c>
      <c r="M5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5" t="str">
        <f>Ссылки!$C$13</f>
        <v>Видео</v>
      </c>
      <c r="O5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5" t="str">
        <f>Ссылки!$C$14</f>
        <v>Соцсети</v>
      </c>
      <c r="Q5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5" t="str">
        <f>Ссылки!$C$15</f>
        <v>Контакты</v>
      </c>
      <c r="S5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  <row r="6" spans="1:19" x14ac:dyDescent="0.2">
      <c r="A6" t="s">
        <v>71</v>
      </c>
      <c r="B6" t="str">
        <f t="shared" si="0"/>
        <v>Помощь в настройке яндекс!</v>
      </c>
      <c r="C6" t="s">
        <v>76</v>
      </c>
      <c r="D6">
        <f t="shared" si="1"/>
        <v>26</v>
      </c>
      <c r="E6" t="s">
        <v>77</v>
      </c>
      <c r="F6">
        <f t="shared" si="2"/>
        <v>69</v>
      </c>
      <c r="G6">
        <f t="shared" si="3"/>
        <v>22</v>
      </c>
      <c r="H6">
        <f t="shared" si="4"/>
        <v>0</v>
      </c>
      <c r="I6">
        <f t="shared" si="5"/>
        <v>22</v>
      </c>
      <c r="J6" s="44" t="str">
        <f>IF(E6&gt;0,(IF(C6&gt;0,IF(LEN(IF(LEN(IF(LEN(CONCATENATE(C6," - ",LEFT(E6,I6)," / ",Ссылки!$F$5))&gt;56,CONCATENATE(C6," - ",LEFT(E6,I6)),CONCATENATE(C6," - ",LEFT(E6,I6)," / ",Ссылки!$F$5)))&gt;56,CONCATENATE(C6," / ",Ссылки!$F$5),IF(LEN(CONCATENATE(C6," - ",LEFT(E6,I6)," / ",Ссылки!$F$5))&gt;56,CONCATENATE(C6," - ",LEFT(E6,I6)),CONCATENATE(C6," - ",LEFT(E6,I6)," / ",Ссылки!$F$5))))&gt;56,C6,IF(LEN(IF(LEN(CONCATENATE(C6," - ",LEFT(E6,I6)," / ",Ссылки!$F$5))&gt;56,CONCATENATE(C6," - ",LEFT(E6,I6)),CONCATENATE(C6," - ",LEFT(E6,I6)," / ",Ссылки!$F$5)))&gt;56,CONCATENATE(C6," / ",Ссылки!$F$5),IF(LEN(CONCATENATE(C6," - ",LEFT(E6,I6)," / ",Ссылки!$F$5))&gt;56,CONCATENATE(C6," - ",LEFT(E6,I6)),CONCATENATE(C6," - ",LEFT(E6,I6)," / ",Ссылки!$F$5)))),"")),"")</f>
        <v>Помощь в настройке яндекс! - Настройка за 2 недели!</v>
      </c>
      <c r="K6">
        <f t="shared" si="6"/>
        <v>51</v>
      </c>
      <c r="L6" t="str">
        <f>Ссылки!$C$12</f>
        <v>Услуги</v>
      </c>
      <c r="M6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6" t="str">
        <f>Ссылки!$C$13</f>
        <v>Видео</v>
      </c>
      <c r="O6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6" t="str">
        <f>Ссылки!$C$14</f>
        <v>Соцсети</v>
      </c>
      <c r="Q6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6" t="str">
        <f>Ссылки!$C$15</f>
        <v>Контакты</v>
      </c>
      <c r="S6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  <row r="7" spans="1:19" x14ac:dyDescent="0.2">
      <c r="A7" t="s">
        <v>102</v>
      </c>
      <c r="B7" t="str">
        <f t="shared" si="0"/>
        <v>Настройка гугл !</v>
      </c>
      <c r="C7" t="s">
        <v>104</v>
      </c>
      <c r="D7">
        <f t="shared" si="1"/>
        <v>16</v>
      </c>
      <c r="E7" t="s">
        <v>77</v>
      </c>
      <c r="F7">
        <f t="shared" si="2"/>
        <v>69</v>
      </c>
      <c r="G7">
        <f t="shared" si="3"/>
        <v>22</v>
      </c>
      <c r="H7">
        <f t="shared" si="4"/>
        <v>0</v>
      </c>
      <c r="I7">
        <f t="shared" si="5"/>
        <v>22</v>
      </c>
      <c r="J7" s="44" t="str">
        <f>IF(E7&gt;0,(IF(C7&gt;0,IF(LEN(IF(LEN(IF(LEN(CONCATENATE(C7," - ",LEFT(E7,I7)," / ",Ссылки!$F$5))&gt;56,CONCATENATE(C7," - ",LEFT(E7,I7)),CONCATENATE(C7," - ",LEFT(E7,I7)," / ",Ссылки!$F$5)))&gt;56,CONCATENATE(C7," / ",Ссылки!$F$5),IF(LEN(CONCATENATE(C7," - ",LEFT(E7,I7)," / ",Ссылки!$F$5))&gt;56,CONCATENATE(C7," - ",LEFT(E7,I7)),CONCATENATE(C7," - ",LEFT(E7,I7)," / ",Ссылки!$F$5))))&gt;56,C7,IF(LEN(IF(LEN(CONCATENATE(C7," - ",LEFT(E7,I7)," / ",Ссылки!$F$5))&gt;56,CONCATENATE(C7," - ",LEFT(E7,I7)),CONCATENATE(C7," - ",LEFT(E7,I7)," / ",Ссылки!$F$5)))&gt;56,CONCATENATE(C7," / ",Ссылки!$F$5),IF(LEN(CONCATENATE(C7," - ",LEFT(E7,I7)," / ",Ссылки!$F$5))&gt;56,CONCATENATE(C7," - ",LEFT(E7,I7)),CONCATENATE(C7," - ",LEFT(E7,I7)," / ",Ссылки!$F$5)))),"")),"")</f>
        <v>Настройка гугл ! - Настройка за 2 недели! / topways.ru</v>
      </c>
      <c r="K7">
        <f t="shared" si="6"/>
        <v>54</v>
      </c>
      <c r="L7" t="str">
        <f>Ссылки!$C$12</f>
        <v>Услуги</v>
      </c>
      <c r="M7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7" t="str">
        <f>Ссылки!$C$13</f>
        <v>Видео</v>
      </c>
      <c r="O7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7" t="str">
        <f>Ссылки!$C$14</f>
        <v>Соцсети</v>
      </c>
      <c r="Q7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7" t="str">
        <f>Ссылки!$C$15</f>
        <v>Контакты</v>
      </c>
      <c r="S7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  <row r="8" spans="1:19" x14ac:dyDescent="0.2">
      <c r="A8" t="s">
        <v>68</v>
      </c>
      <c r="B8" t="str">
        <f t="shared" si="0"/>
        <v>Настройка контекстной рекламы!</v>
      </c>
      <c r="C8" t="s">
        <v>73</v>
      </c>
      <c r="D8">
        <f t="shared" si="1"/>
        <v>30</v>
      </c>
      <c r="E8" t="s">
        <v>77</v>
      </c>
      <c r="F8">
        <f t="shared" si="2"/>
        <v>69</v>
      </c>
      <c r="G8">
        <f t="shared" si="3"/>
        <v>22</v>
      </c>
      <c r="H8">
        <f t="shared" si="4"/>
        <v>0</v>
      </c>
      <c r="I8">
        <f t="shared" si="5"/>
        <v>22</v>
      </c>
      <c r="J8" s="44" t="str">
        <f>IF(E8&gt;0,(IF(C8&gt;0,IF(LEN(IF(LEN(IF(LEN(CONCATENATE(C8," - ",LEFT(E8,I8)," / ",Ссылки!$F$5))&gt;56,CONCATENATE(C8," - ",LEFT(E8,I8)),CONCATENATE(C8," - ",LEFT(E8,I8)," / ",Ссылки!$F$5)))&gt;56,CONCATENATE(C8," / ",Ссылки!$F$5),IF(LEN(CONCATENATE(C8," - ",LEFT(E8,I8)," / ",Ссылки!$F$5))&gt;56,CONCATENATE(C8," - ",LEFT(E8,I8)),CONCATENATE(C8," - ",LEFT(E8,I8)," / ",Ссылки!$F$5))))&gt;56,C8,IF(LEN(IF(LEN(CONCATENATE(C8," - ",LEFT(E8,I8)," / ",Ссылки!$F$5))&gt;56,CONCATENATE(C8," - ",LEFT(E8,I8)),CONCATENATE(C8," - ",LEFT(E8,I8)," / ",Ссылки!$F$5)))&gt;56,CONCATENATE(C8," / ",Ссылки!$F$5),IF(LEN(CONCATENATE(C8," - ",LEFT(E8,I8)," / ",Ссылки!$F$5))&gt;56,CONCATENATE(C8," - ",LEFT(E8,I8)),CONCATENATE(C8," - ",LEFT(E8,I8)," / ",Ссылки!$F$5)))),"")),"")</f>
        <v>Настройка контекстной рекламы! - Настройка за 2 недели!</v>
      </c>
      <c r="K8">
        <f t="shared" si="6"/>
        <v>55</v>
      </c>
      <c r="L8" t="str">
        <f>Ссылки!$C$12</f>
        <v>Услуги</v>
      </c>
      <c r="M8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8" t="str">
        <f>Ссылки!$C$13</f>
        <v>Видео</v>
      </c>
      <c r="O8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8" t="str">
        <f>Ссылки!$C$14</f>
        <v>Соцсети</v>
      </c>
      <c r="Q8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8" t="str">
        <f>Ссылки!$C$15</f>
        <v>Контакты</v>
      </c>
      <c r="S8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  <row r="9" spans="1:19" x14ac:dyDescent="0.2">
      <c r="A9" t="s">
        <v>103</v>
      </c>
      <c r="B9" t="str">
        <f t="shared" si="0"/>
        <v>Гугл адвордс!</v>
      </c>
      <c r="C9" t="s">
        <v>105</v>
      </c>
      <c r="D9">
        <f t="shared" si="1"/>
        <v>13</v>
      </c>
      <c r="E9" t="s">
        <v>77</v>
      </c>
      <c r="F9">
        <f t="shared" si="2"/>
        <v>69</v>
      </c>
      <c r="G9">
        <f t="shared" si="3"/>
        <v>22</v>
      </c>
      <c r="H9">
        <f t="shared" si="4"/>
        <v>0</v>
      </c>
      <c r="I9">
        <f t="shared" si="5"/>
        <v>22</v>
      </c>
      <c r="J9" s="44" t="str">
        <f>IF(E9&gt;0,(IF(C9&gt;0,IF(LEN(IF(LEN(IF(LEN(CONCATENATE(C9," - ",LEFT(E9,I9)," / ",Ссылки!$F$5))&gt;56,CONCATENATE(C9," - ",LEFT(E9,I9)),CONCATENATE(C9," - ",LEFT(E9,I9)," / ",Ссылки!$F$5)))&gt;56,CONCATENATE(C9," / ",Ссылки!$F$5),IF(LEN(CONCATENATE(C9," - ",LEFT(E9,I9)," / ",Ссылки!$F$5))&gt;56,CONCATENATE(C9," - ",LEFT(E9,I9)),CONCATENATE(C9," - ",LEFT(E9,I9)," / ",Ссылки!$F$5))))&gt;56,C9,IF(LEN(IF(LEN(CONCATENATE(C9," - ",LEFT(E9,I9)," / ",Ссылки!$F$5))&gt;56,CONCATENATE(C9," - ",LEFT(E9,I9)),CONCATENATE(C9," - ",LEFT(E9,I9)," / ",Ссылки!$F$5)))&gt;56,CONCATENATE(C9," / ",Ссылки!$F$5),IF(LEN(CONCATENATE(C9," - ",LEFT(E9,I9)," / ",Ссылки!$F$5))&gt;56,CONCATENATE(C9," - ",LEFT(E9,I9)),CONCATENATE(C9," - ",LEFT(E9,I9)," / ",Ссылки!$F$5)))),"")),"")</f>
        <v>Гугл адвордс! - Настройка за 2 недели! / topways.ru</v>
      </c>
      <c r="K9">
        <f t="shared" si="6"/>
        <v>51</v>
      </c>
      <c r="L9" t="str">
        <f>Ссылки!$C$12</f>
        <v>Услуги</v>
      </c>
      <c r="M9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9" t="str">
        <f>Ссылки!$C$13</f>
        <v>Видео</v>
      </c>
      <c r="O9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9" t="str">
        <f>Ссылки!$C$14</f>
        <v>Соцсети</v>
      </c>
      <c r="Q9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9" t="str">
        <f>Ссылки!$C$15</f>
        <v>Контакты</v>
      </c>
      <c r="S9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  <row r="10" spans="1:19" x14ac:dyDescent="0.2">
      <c r="A10" t="s">
        <v>100</v>
      </c>
      <c r="B10" t="str">
        <f t="shared" si="0"/>
        <v>Контекст гугл!</v>
      </c>
      <c r="C10" t="s">
        <v>106</v>
      </c>
      <c r="D10">
        <f t="shared" si="1"/>
        <v>14</v>
      </c>
      <c r="E10" t="s">
        <v>77</v>
      </c>
      <c r="F10">
        <f t="shared" si="2"/>
        <v>69</v>
      </c>
      <c r="G10">
        <f t="shared" si="3"/>
        <v>22</v>
      </c>
      <c r="H10">
        <f t="shared" si="4"/>
        <v>0</v>
      </c>
      <c r="I10">
        <f t="shared" si="5"/>
        <v>22</v>
      </c>
      <c r="J10" s="44" t="str">
        <f>IF(E10&gt;0,(IF(C10&gt;0,IF(LEN(IF(LEN(IF(LEN(CONCATENATE(C10," - ",LEFT(E10,I10)," / ",Ссылки!$F$5))&gt;56,CONCATENATE(C10," - ",LEFT(E10,I10)),CONCATENATE(C10," - ",LEFT(E10,I10)," / ",Ссылки!$F$5)))&gt;56,CONCATENATE(C10," / ",Ссылки!$F$5),IF(LEN(CONCATENATE(C10," - ",LEFT(E10,I10)," / ",Ссылки!$F$5))&gt;56,CONCATENATE(C10," - ",LEFT(E10,I10)),CONCATENATE(C10," - ",LEFT(E10,I10)," / ",Ссылки!$F$5))))&gt;56,C10,IF(LEN(IF(LEN(CONCATENATE(C10," - ",LEFT(E10,I10)," / ",Ссылки!$F$5))&gt;56,CONCATENATE(C10," - ",LEFT(E10,I10)),CONCATENATE(C10," - ",LEFT(E10,I10)," / ",Ссылки!$F$5)))&gt;56,CONCATENATE(C10," / ",Ссылки!$F$5),IF(LEN(CONCATENATE(C10," - ",LEFT(E10,I10)," / ",Ссылки!$F$5))&gt;56,CONCATENATE(C10," - ",LEFT(E10,I10)),CONCATENATE(C10," - ",LEFT(E10,I10)," / ",Ссылки!$F$5)))),"")),"")</f>
        <v>Контекст гугл! - Настройка за 2 недели! / topways.ru</v>
      </c>
      <c r="K10">
        <f t="shared" si="6"/>
        <v>52</v>
      </c>
      <c r="L10" t="str">
        <f>Ссылки!$C$12</f>
        <v>Услуги</v>
      </c>
      <c r="M10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10" t="str">
        <f>Ссылки!$C$13</f>
        <v>Видео</v>
      </c>
      <c r="O10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10" t="str">
        <f>Ссылки!$C$14</f>
        <v>Соцсети</v>
      </c>
      <c r="Q10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10" t="str">
        <f>Ссылки!$C$15</f>
        <v>Контакты</v>
      </c>
      <c r="S10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  <row r="11" spans="1:19" x14ac:dyDescent="0.2">
      <c r="A11" t="s">
        <v>101</v>
      </c>
      <c r="B11" t="str">
        <f t="shared" si="0"/>
        <v>Помощь в настройке гугл!</v>
      </c>
      <c r="C11" t="s">
        <v>107</v>
      </c>
      <c r="D11">
        <f t="shared" si="1"/>
        <v>24</v>
      </c>
      <c r="E11" t="s">
        <v>77</v>
      </c>
      <c r="F11">
        <f t="shared" si="2"/>
        <v>69</v>
      </c>
      <c r="G11">
        <f t="shared" si="3"/>
        <v>22</v>
      </c>
      <c r="H11">
        <f t="shared" si="4"/>
        <v>0</v>
      </c>
      <c r="I11">
        <f t="shared" si="5"/>
        <v>22</v>
      </c>
      <c r="J11" s="44" t="str">
        <f>IF(E11&gt;0,(IF(C11&gt;0,IF(LEN(IF(LEN(IF(LEN(CONCATENATE(C11," - ",LEFT(E11,I11)," / ",Ссылки!$F$5))&gt;56,CONCATENATE(C11," - ",LEFT(E11,I11)),CONCATENATE(C11," - ",LEFT(E11,I11)," / ",Ссылки!$F$5)))&gt;56,CONCATENATE(C11," / ",Ссылки!$F$5),IF(LEN(CONCATENATE(C11," - ",LEFT(E11,I11)," / ",Ссылки!$F$5))&gt;56,CONCATENATE(C11," - ",LEFT(E11,I11)),CONCATENATE(C11," - ",LEFT(E11,I11)," / ",Ссылки!$F$5))))&gt;56,C11,IF(LEN(IF(LEN(CONCATENATE(C11," - ",LEFT(E11,I11)," / ",Ссылки!$F$5))&gt;56,CONCATENATE(C11," - ",LEFT(E11,I11)),CONCATENATE(C11," - ",LEFT(E11,I11)," / ",Ссылки!$F$5)))&gt;56,CONCATENATE(C11," / ",Ссылки!$F$5),IF(LEN(CONCATENATE(C11," - ",LEFT(E11,I11)," / ",Ссылки!$F$5))&gt;56,CONCATENATE(C11," - ",LEFT(E11,I11)),CONCATENATE(C11," - ",LEFT(E11,I11)," / ",Ссылки!$F$5)))),"")),"")</f>
        <v>Помощь в настройке гугл! - Настройка за 2 недели!</v>
      </c>
      <c r="K11">
        <f t="shared" si="6"/>
        <v>49</v>
      </c>
      <c r="L11" t="str">
        <f>Ссылки!$C$12</f>
        <v>Услуги</v>
      </c>
      <c r="M11" t="str">
        <f>CONCATENATE(Ссылки!$D$5,Ссылки!$E$5,Ссылки!$F$5,Ссылки!$G$5,Ссылки!$H$5,Ссылки!$H$12)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</v>
      </c>
      <c r="N11" t="str">
        <f>Ссылки!$C$13</f>
        <v>Видео</v>
      </c>
      <c r="O11" t="str">
        <f>CONCATENATE(Ссылки!$D$5,Ссылки!$E$5,Ссылки!$F$5,Ссылки!$G$5,Ссылки!$H$5,Ссылки!$H$13,)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</v>
      </c>
      <c r="P11" t="str">
        <f>Ссылки!$C$14</f>
        <v>Соцсети</v>
      </c>
      <c r="Q11" t="str">
        <f>CONCATENATE(Ссылки!$D$5,Ссылки!$E$5,Ссылки!$F$5,Ссылки!$G$5,Ссылки!$H$5,Ссылки!$H$14,)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</v>
      </c>
      <c r="R11" t="str">
        <f>Ссылки!$C$15</f>
        <v>Контакты</v>
      </c>
      <c r="S11" t="str">
        <f>CONCATENATE(Ссылки!$D$5,Ссылки!$E$5,Ссылки!$F$5,Ссылки!$G$5,Ссылки!$H$5,Ссылки!$H$15,)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</row>
  </sheetData>
  <conditionalFormatting sqref="C1:D1048576">
    <cfRule type="expression" dxfId="2" priority="3">
      <formula>$D1&gt;33</formula>
    </cfRule>
  </conditionalFormatting>
  <conditionalFormatting sqref="E1:F1048576">
    <cfRule type="expression" dxfId="1" priority="2">
      <formula>$F1&gt;75</formula>
    </cfRule>
  </conditionalFormatting>
  <conditionalFormatting sqref="J1:K1048576">
    <cfRule type="expression" dxfId="0" priority="1">
      <formula>$K1&gt;56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AL85"/>
  <sheetViews>
    <sheetView workbookViewId="0">
      <selection activeCell="H12" sqref="H12"/>
    </sheetView>
  </sheetViews>
  <sheetFormatPr baseColWidth="10" defaultColWidth="8.83203125" defaultRowHeight="15" x14ac:dyDescent="0.2"/>
  <cols>
    <col min="1" max="2" width="3.33203125" customWidth="1"/>
    <col min="3" max="3" width="19.1640625" customWidth="1"/>
    <col min="4" max="4" width="6.6640625" customWidth="1"/>
    <col min="5" max="5" width="6" customWidth="1"/>
    <col min="6" max="6" width="20.83203125" customWidth="1"/>
    <col min="7" max="7" width="1.6640625" customWidth="1"/>
    <col min="8" max="8" width="166.6640625" customWidth="1"/>
    <col min="9" max="9" width="3.33203125" customWidth="1"/>
  </cols>
  <sheetData>
    <row r="1" spans="1:38" ht="19" x14ac:dyDescent="0.25">
      <c r="A1" s="17"/>
      <c r="B1" s="18" t="s">
        <v>13</v>
      </c>
      <c r="C1" s="19"/>
      <c r="D1" s="19"/>
      <c r="E1" s="19"/>
      <c r="F1" s="19"/>
      <c r="G1" s="19"/>
      <c r="H1" s="19"/>
      <c r="I1" s="17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6" x14ac:dyDescent="0.2">
      <c r="A2" s="17"/>
      <c r="B2" s="21" t="s">
        <v>14</v>
      </c>
      <c r="C2" s="19"/>
      <c r="D2" s="19"/>
      <c r="E2" s="19"/>
      <c r="F2" s="19"/>
      <c r="G2" s="19"/>
      <c r="H2" s="19"/>
      <c r="I2" s="1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x14ac:dyDescent="0.2">
      <c r="A3" s="17"/>
      <c r="B3" s="17"/>
      <c r="C3" s="17"/>
      <c r="D3" s="17"/>
      <c r="E3" s="17"/>
      <c r="F3" s="17"/>
      <c r="G3" s="17"/>
      <c r="H3" s="17"/>
      <c r="I3" s="17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30" customHeight="1" x14ac:dyDescent="0.2">
      <c r="A4" s="20"/>
      <c r="B4" s="22"/>
      <c r="C4" s="23"/>
      <c r="D4" s="23"/>
      <c r="E4" s="23"/>
      <c r="F4" s="24" t="s">
        <v>15</v>
      </c>
      <c r="G4" s="25"/>
      <c r="H4" s="24" t="s">
        <v>16</v>
      </c>
      <c r="I4" s="26"/>
      <c r="J4" s="2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x14ac:dyDescent="0.2">
      <c r="A5" s="20"/>
      <c r="B5" s="28"/>
      <c r="C5" s="29"/>
      <c r="D5" s="29" t="s">
        <v>17</v>
      </c>
      <c r="E5" s="29" t="s">
        <v>18</v>
      </c>
      <c r="F5" s="63" t="s">
        <v>78</v>
      </c>
      <c r="G5" s="29" t="s">
        <v>19</v>
      </c>
      <c r="H5" s="29" t="s">
        <v>110</v>
      </c>
      <c r="I5" s="31">
        <f>IF(F5="",0,LEN(F5))</f>
        <v>10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s="20" customFormat="1" ht="20" x14ac:dyDescent="0.2">
      <c r="B6" s="32"/>
      <c r="C6" s="33"/>
      <c r="D6" s="33"/>
      <c r="E6" s="33"/>
      <c r="F6" s="33"/>
      <c r="G6" s="33"/>
      <c r="H6" s="62"/>
      <c r="I6" s="34"/>
    </row>
    <row r="7" spans="1:38" s="20" customFormat="1" x14ac:dyDescent="0.2">
      <c r="A7" s="29"/>
      <c r="B7" s="29"/>
      <c r="C7" s="29"/>
      <c r="D7" s="29"/>
      <c r="E7" s="29"/>
      <c r="F7" s="29"/>
      <c r="G7" s="29"/>
      <c r="H7" s="29"/>
      <c r="I7" s="35"/>
      <c r="J7" s="29"/>
    </row>
    <row r="8" spans="1:38" s="20" customFormat="1" ht="19" x14ac:dyDescent="0.25">
      <c r="A8" s="29"/>
      <c r="B8" s="36" t="s">
        <v>20</v>
      </c>
      <c r="C8" s="37"/>
      <c r="D8" s="37"/>
      <c r="E8" s="29"/>
      <c r="F8" s="29"/>
      <c r="G8" s="29"/>
      <c r="H8" s="29"/>
      <c r="I8" s="35"/>
      <c r="J8" s="29"/>
    </row>
    <row r="9" spans="1:38" s="20" customFormat="1" x14ac:dyDescent="0.2">
      <c r="A9" s="29"/>
      <c r="B9" s="21" t="s">
        <v>14</v>
      </c>
      <c r="C9" s="37"/>
      <c r="D9" s="37"/>
      <c r="E9" s="29"/>
      <c r="F9" s="29"/>
      <c r="G9" s="29"/>
      <c r="H9" s="29"/>
      <c r="I9" s="35"/>
      <c r="J9" s="29"/>
    </row>
    <row r="10" spans="1:38" s="20" customFormat="1" x14ac:dyDescent="0.2">
      <c r="A10" s="29"/>
      <c r="B10" s="29"/>
      <c r="C10" s="29"/>
      <c r="D10" s="29"/>
      <c r="E10" s="29"/>
      <c r="F10" s="29"/>
      <c r="G10" s="29"/>
      <c r="H10" s="29"/>
      <c r="I10" s="35"/>
      <c r="J10" s="29"/>
    </row>
    <row r="11" spans="1:38" ht="30" customHeight="1" x14ac:dyDescent="0.2">
      <c r="A11" s="20"/>
      <c r="B11" s="22"/>
      <c r="C11" s="24" t="s">
        <v>21</v>
      </c>
      <c r="D11" s="23"/>
      <c r="E11" s="23"/>
      <c r="F11" s="23"/>
      <c r="G11" s="23"/>
      <c r="H11" s="24" t="s">
        <v>22</v>
      </c>
      <c r="I11" s="3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x14ac:dyDescent="0.2">
      <c r="A12" s="20"/>
      <c r="B12" s="28"/>
      <c r="C12" s="30" t="s">
        <v>23</v>
      </c>
      <c r="D12" s="29" t="str">
        <f>$D$5</f>
        <v>http://</v>
      </c>
      <c r="E12" s="29" t="str">
        <f>$E$5</f>
        <v>www.</v>
      </c>
      <c r="F12" s="29" t="str">
        <f>$F$5</f>
        <v>topways.ru</v>
      </c>
      <c r="G12" s="29" t="str">
        <f>$G$5</f>
        <v>/</v>
      </c>
      <c r="H12" s="30" t="s">
        <v>80</v>
      </c>
      <c r="I12" s="3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x14ac:dyDescent="0.2">
      <c r="A13" s="20"/>
      <c r="B13" s="28"/>
      <c r="C13" s="30" t="s">
        <v>108</v>
      </c>
      <c r="D13" s="29" t="str">
        <f t="shared" ref="D13:D15" si="0">$D$5</f>
        <v>http://</v>
      </c>
      <c r="E13" s="29" t="str">
        <f t="shared" ref="E13:E15" si="1">$E$5</f>
        <v>www.</v>
      </c>
      <c r="F13" s="29" t="str">
        <f t="shared" ref="F13:F15" si="2">$F$5</f>
        <v>topways.ru</v>
      </c>
      <c r="G13" s="29" t="str">
        <f t="shared" ref="G13:G15" si="3">$G$5</f>
        <v>/</v>
      </c>
      <c r="H13" s="30" t="s">
        <v>109</v>
      </c>
      <c r="I13" s="3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x14ac:dyDescent="0.2">
      <c r="A14" s="20"/>
      <c r="B14" s="28"/>
      <c r="C14" s="30" t="s">
        <v>79</v>
      </c>
      <c r="D14" s="29" t="str">
        <f t="shared" si="0"/>
        <v>http://</v>
      </c>
      <c r="E14" s="29" t="str">
        <f t="shared" si="1"/>
        <v>www.</v>
      </c>
      <c r="F14" s="29" t="str">
        <f t="shared" si="2"/>
        <v>topways.ru</v>
      </c>
      <c r="G14" s="29" t="str">
        <f t="shared" si="3"/>
        <v>/</v>
      </c>
      <c r="H14" s="30" t="s">
        <v>81</v>
      </c>
      <c r="I14" s="3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x14ac:dyDescent="0.2">
      <c r="A15" s="20"/>
      <c r="B15" s="28"/>
      <c r="C15" s="30" t="s">
        <v>45</v>
      </c>
      <c r="D15" s="29" t="str">
        <f t="shared" si="0"/>
        <v>http://</v>
      </c>
      <c r="E15" s="29" t="str">
        <f t="shared" si="1"/>
        <v>www.</v>
      </c>
      <c r="F15" s="29" t="str">
        <f t="shared" si="2"/>
        <v>topways.ru</v>
      </c>
      <c r="G15" s="29" t="str">
        <f t="shared" si="3"/>
        <v>/</v>
      </c>
      <c r="H15" s="30" t="s">
        <v>82</v>
      </c>
      <c r="I15" s="3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x14ac:dyDescent="0.2">
      <c r="A16" s="20"/>
      <c r="B16" s="32"/>
      <c r="C16" s="33"/>
      <c r="D16" s="33"/>
      <c r="E16" s="33"/>
      <c r="F16" s="33"/>
      <c r="G16" s="33"/>
      <c r="H16" s="33"/>
      <c r="I16" s="4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 s="41" customForma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41" customFormat="1" ht="19" x14ac:dyDescent="0.25">
      <c r="A18" s="29"/>
      <c r="B18" s="36" t="s">
        <v>24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41" customFormat="1" x14ac:dyDescent="0.2">
      <c r="A19" s="29"/>
      <c r="B19" s="21" t="s">
        <v>25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41" customForma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ht="30" customHeight="1" x14ac:dyDescent="0.2">
      <c r="A21" s="20"/>
      <c r="B21" s="22"/>
      <c r="C21" s="1" t="s">
        <v>26</v>
      </c>
      <c r="D21" s="1"/>
      <c r="E21" s="1"/>
      <c r="F21" s="1"/>
      <c r="G21" s="42"/>
      <c r="H21" s="24" t="s">
        <v>27</v>
      </c>
      <c r="I21" s="38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x14ac:dyDescent="0.2">
      <c r="A22" s="20"/>
      <c r="B22" s="28"/>
      <c r="C22" s="64" t="s">
        <v>83</v>
      </c>
      <c r="D22" s="65"/>
      <c r="E22" s="65"/>
      <c r="F22" s="66"/>
      <c r="G22" s="41" t="s">
        <v>28</v>
      </c>
      <c r="H22" s="43" t="str">
        <f>CONCATENATE(C22,$H$5)</f>
        <v>http://www.topways.ru/novaya_ssylka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I22" s="3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x14ac:dyDescent="0.2">
      <c r="A23" s="20"/>
      <c r="B23" s="28"/>
      <c r="C23" s="29"/>
      <c r="D23" s="29"/>
      <c r="E23" s="29"/>
      <c r="F23" s="29"/>
      <c r="G23" s="29"/>
      <c r="H23" s="29"/>
      <c r="I23" s="3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38" x14ac:dyDescent="0.2">
      <c r="A24" s="20"/>
      <c r="B24" s="32"/>
      <c r="C24" s="33"/>
      <c r="D24" s="33"/>
      <c r="E24" s="33"/>
      <c r="F24" s="33"/>
      <c r="G24" s="33"/>
      <c r="H24" s="33"/>
      <c r="I24" s="4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x14ac:dyDescent="0.2">
      <c r="A27" s="46" t="s">
        <v>55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8" x14ac:dyDescent="0.2">
      <c r="A28" s="46" t="s">
        <v>58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x14ac:dyDescent="0.2">
      <c r="A29" s="47" t="s">
        <v>59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x14ac:dyDescent="0.2">
      <c r="A30" s="47" t="s">
        <v>60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38" x14ac:dyDescent="0.2">
      <c r="A31" s="47" t="s">
        <v>61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1:38" x14ac:dyDescent="0.2">
      <c r="A32" s="47" t="s">
        <v>62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1:38" x14ac:dyDescent="0.2">
      <c r="A33" s="47" t="s">
        <v>63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1:38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</row>
    <row r="39" spans="1:38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38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8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8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8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</sheetData>
  <mergeCells count="2">
    <mergeCell ref="C21:F21"/>
    <mergeCell ref="C22:F22"/>
  </mergeCells>
  <hyperlinks>
    <hyperlink ref="C2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AR13"/>
  <sheetViews>
    <sheetView tabSelected="1" workbookViewId="0">
      <selection activeCell="U7" sqref="U7"/>
    </sheetView>
  </sheetViews>
  <sheetFormatPr baseColWidth="10" defaultColWidth="8.83203125" defaultRowHeight="15" x14ac:dyDescent="0.2"/>
  <cols>
    <col min="1" max="1" width="14.33203125" style="49" bestFit="1" customWidth="1"/>
    <col min="2" max="2" width="10.5" style="49" bestFit="1" customWidth="1"/>
    <col min="3" max="3" width="8.83203125" style="49"/>
    <col min="4" max="4" width="30.6640625" style="49" customWidth="1"/>
    <col min="5" max="5" width="8.83203125" style="49"/>
    <col min="6" max="6" width="8.83203125" style="51"/>
    <col min="7" max="7" width="30.6640625" style="51" customWidth="1"/>
    <col min="8" max="8" width="11" style="49" customWidth="1"/>
    <col min="9" max="9" width="37.6640625" style="52" customWidth="1"/>
    <col min="10" max="10" width="72.6640625" style="51" customWidth="1"/>
    <col min="11" max="14" width="8.83203125" style="51"/>
    <col min="15" max="15" width="8.83203125" style="52"/>
    <col min="16" max="19" width="8.83203125" style="49"/>
    <col min="20" max="20" width="8.83203125" style="52"/>
    <col min="21" max="21" width="10.6640625" style="52" customWidth="1"/>
    <col min="22" max="22" width="8.83203125" style="77"/>
    <col min="23" max="23" width="8.83203125" style="52"/>
    <col min="24" max="28" width="8.83203125" style="49"/>
    <col min="29" max="29" width="8.83203125" style="52"/>
    <col min="30" max="30" width="8.83203125" style="54"/>
    <col min="31" max="31" width="30.6640625" style="54" bestFit="1" customWidth="1"/>
    <col min="32" max="34" width="8.83203125" style="54"/>
    <col min="35" max="35" width="18.1640625" style="54" bestFit="1" customWidth="1"/>
    <col min="36" max="44" width="8.83203125" style="54"/>
    <col min="45" max="16384" width="8.83203125" style="52"/>
  </cols>
  <sheetData>
    <row r="1" spans="1:44" ht="30.75" customHeight="1" x14ac:dyDescent="0.2">
      <c r="E1" s="50"/>
      <c r="O1" s="70" t="s">
        <v>29</v>
      </c>
      <c r="P1" s="70"/>
      <c r="Q1" s="70"/>
      <c r="R1" s="53"/>
      <c r="S1" s="53"/>
      <c r="T1" s="45"/>
      <c r="U1" s="45"/>
      <c r="V1" s="74"/>
      <c r="W1" s="45"/>
      <c r="X1" s="53"/>
      <c r="Y1" s="53"/>
      <c r="Z1" s="53"/>
      <c r="AA1" s="53"/>
      <c r="AB1" s="53"/>
      <c r="AC1" s="45"/>
    </row>
    <row r="2" spans="1:44" s="56" customFormat="1" ht="30.75" customHeight="1" x14ac:dyDescent="0.2">
      <c r="A2" s="67" t="s">
        <v>30</v>
      </c>
      <c r="B2" s="67" t="s">
        <v>31</v>
      </c>
      <c r="C2" s="67" t="s">
        <v>32</v>
      </c>
      <c r="D2" s="73" t="s">
        <v>33</v>
      </c>
      <c r="E2" s="67" t="s">
        <v>34</v>
      </c>
      <c r="F2" s="72" t="s">
        <v>35</v>
      </c>
      <c r="G2" s="71" t="s">
        <v>36</v>
      </c>
      <c r="H2" s="67" t="s">
        <v>37</v>
      </c>
      <c r="I2" s="67" t="s">
        <v>38</v>
      </c>
      <c r="J2" s="71" t="s">
        <v>39</v>
      </c>
      <c r="K2" s="71" t="s">
        <v>40</v>
      </c>
      <c r="L2" s="71"/>
      <c r="M2" s="71" t="s">
        <v>41</v>
      </c>
      <c r="N2" s="71" t="s">
        <v>84</v>
      </c>
      <c r="O2" s="67" t="s">
        <v>42</v>
      </c>
      <c r="P2" s="67" t="s">
        <v>43</v>
      </c>
      <c r="Q2" s="67" t="s">
        <v>44</v>
      </c>
      <c r="R2" s="67" t="s">
        <v>45</v>
      </c>
      <c r="S2" s="67" t="s">
        <v>46</v>
      </c>
      <c r="T2" s="67" t="s">
        <v>47</v>
      </c>
      <c r="U2" s="67" t="s">
        <v>48</v>
      </c>
      <c r="V2" s="75" t="s">
        <v>49</v>
      </c>
      <c r="W2" s="67" t="s">
        <v>86</v>
      </c>
      <c r="X2" s="67" t="s">
        <v>50</v>
      </c>
      <c r="Y2" s="67" t="s">
        <v>51</v>
      </c>
      <c r="Z2" s="67" t="s">
        <v>52</v>
      </c>
      <c r="AA2" s="67" t="s">
        <v>53</v>
      </c>
      <c r="AB2" s="67" t="s">
        <v>87</v>
      </c>
      <c r="AC2" s="67" t="s">
        <v>54</v>
      </c>
      <c r="AD2" s="68" t="s">
        <v>88</v>
      </c>
      <c r="AE2" s="69" t="s">
        <v>89</v>
      </c>
      <c r="AF2" s="69"/>
      <c r="AG2" s="69"/>
      <c r="AH2" s="69"/>
      <c r="AI2" s="69" t="s">
        <v>90</v>
      </c>
      <c r="AJ2" s="69"/>
      <c r="AK2" s="69"/>
      <c r="AL2" s="69"/>
      <c r="AM2" s="69"/>
      <c r="AN2" s="55"/>
      <c r="AO2" s="55"/>
      <c r="AP2" s="55"/>
      <c r="AQ2" s="55"/>
      <c r="AR2" s="55"/>
    </row>
    <row r="3" spans="1:44" s="56" customFormat="1" ht="18" customHeight="1" x14ac:dyDescent="0.2">
      <c r="A3" s="67"/>
      <c r="B3" s="67"/>
      <c r="C3" s="67"/>
      <c r="D3" s="73"/>
      <c r="E3" s="67"/>
      <c r="F3" s="72"/>
      <c r="G3" s="71"/>
      <c r="H3" s="67"/>
      <c r="I3" s="67"/>
      <c r="J3" s="71"/>
      <c r="K3" s="57" t="s">
        <v>56</v>
      </c>
      <c r="L3" s="57" t="s">
        <v>57</v>
      </c>
      <c r="M3" s="71"/>
      <c r="N3" s="71"/>
      <c r="O3" s="67"/>
      <c r="P3" s="67"/>
      <c r="Q3" s="67"/>
      <c r="R3" s="67"/>
      <c r="S3" s="67"/>
      <c r="T3" s="67"/>
      <c r="U3" s="67"/>
      <c r="V3" s="75"/>
      <c r="W3" s="67"/>
      <c r="X3" s="67"/>
      <c r="Y3" s="67"/>
      <c r="Z3" s="67"/>
      <c r="AA3" s="67"/>
      <c r="AB3" s="67"/>
      <c r="AC3" s="67"/>
      <c r="AD3" s="69"/>
      <c r="AE3" s="58" t="s">
        <v>91</v>
      </c>
      <c r="AF3" s="58" t="s">
        <v>92</v>
      </c>
      <c r="AG3" s="58" t="s">
        <v>93</v>
      </c>
      <c r="AH3" s="58" t="s">
        <v>94</v>
      </c>
      <c r="AI3" s="58" t="s">
        <v>95</v>
      </c>
      <c r="AJ3" s="58" t="s">
        <v>96</v>
      </c>
      <c r="AK3" s="58" t="s">
        <v>97</v>
      </c>
      <c r="AL3" s="58" t="s">
        <v>98</v>
      </c>
      <c r="AM3" s="58" t="s">
        <v>99</v>
      </c>
      <c r="AN3" s="55"/>
      <c r="AO3" s="55"/>
      <c r="AP3" s="55"/>
      <c r="AQ3" s="55"/>
      <c r="AR3" s="55"/>
    </row>
    <row r="4" spans="1:44" x14ac:dyDescent="0.2">
      <c r="A4" s="59" t="s">
        <v>28</v>
      </c>
      <c r="B4" s="59" t="s">
        <v>64</v>
      </c>
      <c r="C4" s="59"/>
      <c r="D4" s="59" t="str">
        <f>IF(Реклама!A2&gt;0,Реклама!A2,"")</f>
        <v>настройка яндекс директ</v>
      </c>
      <c r="E4" s="59">
        <v>1</v>
      </c>
      <c r="F4" s="60"/>
      <c r="G4" s="60" t="str">
        <f>IF(Реклама!A2&gt;0,Реклама!A2,"")</f>
        <v>настройка яндекс директ</v>
      </c>
      <c r="H4" s="59"/>
      <c r="I4" s="61" t="str">
        <f>IF(Реклама!C2&gt;0,Реклама!C2,"")</f>
        <v>Настройка яндекс директ!</v>
      </c>
      <c r="J4" s="60" t="str">
        <f>IF(Реклама!E2&gt;0,Реклама!E2,"")</f>
        <v>Настройка за 2 недели! CTR 35% и ROMI нереальный ваще! Спешите к нам!</v>
      </c>
      <c r="K4" s="60">
        <f>IF(Реклама!D2&gt;0,Реклама!D2,"")</f>
        <v>24</v>
      </c>
      <c r="L4" s="60">
        <f>IF(Реклама!F2&gt;0,Реклама!F2,"")</f>
        <v>69</v>
      </c>
      <c r="M4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4" s="60" t="s">
        <v>85</v>
      </c>
      <c r="O4" s="59" t="s">
        <v>55</v>
      </c>
      <c r="P4" s="59">
        <v>100</v>
      </c>
      <c r="Q4" s="59"/>
      <c r="R4" s="59" t="s">
        <v>64</v>
      </c>
      <c r="S4" s="59" t="s">
        <v>65</v>
      </c>
      <c r="T4" s="61" t="s">
        <v>66</v>
      </c>
      <c r="U4" s="61" t="str">
        <f>CONCATENATE(Реклама!L2,"||",Реклама!N2,"||",Реклама!P2,"||",Реклама!R2)</f>
        <v>Услуги||Видео||Соцсети||Контакты</v>
      </c>
      <c r="V4" s="76" t="str">
        <f>CONCATENATE(Реклама!M2,"||",Реклама!O2,"||",Реклама!Q2,"||",Реклама!S2)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4" s="61"/>
      <c r="X4" s="59"/>
      <c r="Y4" s="59"/>
      <c r="Z4" s="59"/>
      <c r="AA4" s="59"/>
      <c r="AB4" s="59"/>
      <c r="AC4" s="61"/>
    </row>
    <row r="5" spans="1:44" x14ac:dyDescent="0.2">
      <c r="A5" s="59" t="str">
        <f>$A$4</f>
        <v>-</v>
      </c>
      <c r="B5" s="59" t="str">
        <f>$B$4</f>
        <v>+</v>
      </c>
      <c r="C5" s="59"/>
      <c r="D5" s="59" t="str">
        <f>IF(Реклама!A3&gt;0,Реклама!A3,"")</f>
        <v>настройка контекстной рекламы</v>
      </c>
      <c r="E5" s="59">
        <v>2</v>
      </c>
      <c r="F5" s="60"/>
      <c r="G5" s="60" t="str">
        <f>IF(Реклама!A3&gt;0,Реклама!A3,"")</f>
        <v>настройка контекстной рекламы</v>
      </c>
      <c r="H5" s="59"/>
      <c r="I5" s="61" t="str">
        <f>IF(Реклама!C3&gt;0,Реклама!C3,"")</f>
        <v>Настройка контекстной рекламы!</v>
      </c>
      <c r="J5" s="60" t="str">
        <f>IF(Реклама!E3&gt;0,Реклама!E3,"")</f>
        <v>Настройка за 2 недели! CTR 35% и ROMI нереальный ваще! Спешите к нам!</v>
      </c>
      <c r="K5" s="60">
        <f>IF(Реклама!D3&gt;0,Реклама!D3,"")</f>
        <v>30</v>
      </c>
      <c r="L5" s="60">
        <f>IF(Реклама!F3&gt;0,Реклама!F3,"")</f>
        <v>69</v>
      </c>
      <c r="M5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5" s="60" t="s">
        <v>85</v>
      </c>
      <c r="O5" s="61" t="s">
        <v>55</v>
      </c>
      <c r="P5" s="59">
        <f>IF($P$4&gt;0,$P$4,"")</f>
        <v>100</v>
      </c>
      <c r="Q5" s="59" t="str">
        <f>IF($Q$4&gt;0,$Q$4,"")</f>
        <v/>
      </c>
      <c r="R5" s="59" t="s">
        <v>64</v>
      </c>
      <c r="S5" s="59" t="s">
        <v>65</v>
      </c>
      <c r="T5" s="61" t="s">
        <v>66</v>
      </c>
      <c r="U5" s="61" t="str">
        <f>CONCATENATE(Реклама!L3,"||",Реклама!N3,"||",Реклама!P3,"||",Реклама!R3)</f>
        <v>Услуги||Видео||Соцсети||Контакты</v>
      </c>
      <c r="V5" s="76" t="str">
        <f>CONCATENATE(Реклама!M3,"||",Реклама!O3,"||",Реклама!Q3,"||",Реклама!S3)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5" s="61"/>
      <c r="X5" s="59"/>
      <c r="Y5" s="59"/>
      <c r="Z5" s="59"/>
      <c r="AA5" s="59"/>
      <c r="AB5" s="59"/>
      <c r="AC5" s="61"/>
    </row>
    <row r="6" spans="1:44" x14ac:dyDescent="0.2">
      <c r="A6" s="59" t="str">
        <f t="shared" ref="A6:A13" si="0">$A$4</f>
        <v>-</v>
      </c>
      <c r="B6" s="59" t="str">
        <f t="shared" ref="B6:B13" si="1">$B$4</f>
        <v>+</v>
      </c>
      <c r="C6" s="59"/>
      <c r="D6" s="59" t="str">
        <f>IF(Реклама!A4&gt;0,Реклама!A4,"")</f>
        <v>яндекс директ</v>
      </c>
      <c r="E6" s="59">
        <v>3</v>
      </c>
      <c r="F6" s="60"/>
      <c r="G6" s="60" t="str">
        <f>IF(Реклама!A4&gt;0,Реклама!A4,"")</f>
        <v>яндекс директ</v>
      </c>
      <c r="H6" s="59"/>
      <c r="I6" s="61" t="str">
        <f>IF(Реклама!C4&gt;0,Реклама!C4,"")</f>
        <v>Яндекс директ!</v>
      </c>
      <c r="J6" s="60" t="str">
        <f>IF(Реклама!E4&gt;0,Реклама!E4,"")</f>
        <v>Настройка за 2 недели! CTR 35% и ROMI нереальный ваще! Спешите к нам!</v>
      </c>
      <c r="K6" s="60">
        <f>IF(Реклама!D4&gt;0,Реклама!D4,"")</f>
        <v>14</v>
      </c>
      <c r="L6" s="60">
        <f>IF(Реклама!F4&gt;0,Реклама!F4,"")</f>
        <v>69</v>
      </c>
      <c r="M6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6" s="60" t="s">
        <v>85</v>
      </c>
      <c r="O6" s="61" t="s">
        <v>55</v>
      </c>
      <c r="P6" s="59">
        <f t="shared" ref="P6:P13" si="2">IF($P$4&gt;0,$P$4,"")</f>
        <v>100</v>
      </c>
      <c r="Q6" s="59" t="str">
        <f t="shared" ref="Q6:Q13" si="3">IF($Q$4&gt;0,$Q$4,"")</f>
        <v/>
      </c>
      <c r="R6" s="59" t="s">
        <v>64</v>
      </c>
      <c r="S6" s="59" t="s">
        <v>65</v>
      </c>
      <c r="T6" s="61" t="s">
        <v>66</v>
      </c>
      <c r="U6" s="61" t="str">
        <f>CONCATENATE(Реклама!L4,"||",Реклама!N4,"||",Реклама!P4,"||",Реклама!R4)</f>
        <v>Услуги||Видео||Соцсети||Контакты</v>
      </c>
      <c r="V6" s="76" t="str">
        <f>CONCATENATE(Реклама!M4,"||",Реклама!O4,"||",Реклама!Q4,"||",Реклама!S4)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6" s="61"/>
      <c r="X6" s="59"/>
      <c r="Y6" s="59"/>
      <c r="Z6" s="59"/>
      <c r="AA6" s="59"/>
      <c r="AB6" s="59"/>
      <c r="AC6" s="61"/>
    </row>
    <row r="7" spans="1:44" x14ac:dyDescent="0.2">
      <c r="A7" s="59" t="str">
        <f t="shared" si="0"/>
        <v>-</v>
      </c>
      <c r="B7" s="59" t="str">
        <f t="shared" si="1"/>
        <v>+</v>
      </c>
      <c r="C7" s="59"/>
      <c r="D7" s="59" t="str">
        <f>IF(Реклама!A5&gt;0,Реклама!A5,"")</f>
        <v>контекст яндекс</v>
      </c>
      <c r="E7" s="59">
        <v>4</v>
      </c>
      <c r="F7" s="60"/>
      <c r="G7" s="60" t="str">
        <f>IF(Реклама!A5&gt;0,Реклама!A5,"")</f>
        <v>контекст яндекс</v>
      </c>
      <c r="H7" s="59"/>
      <c r="I7" s="61" t="str">
        <f>IF(Реклама!C5&gt;0,Реклама!C5,"")</f>
        <v>Контекст яндекс!</v>
      </c>
      <c r="J7" s="60" t="str">
        <f>IF(Реклама!E5&gt;0,Реклама!E5,"")</f>
        <v>Настройка за 2 недели! CTR 35% и ROMI нереальный ваще! Спешите к нам!</v>
      </c>
      <c r="K7" s="60">
        <f>IF(Реклама!D5&gt;0,Реклама!D5,"")</f>
        <v>16</v>
      </c>
      <c r="L7" s="60">
        <f>IF(Реклама!F5&gt;0,Реклама!F5,"")</f>
        <v>69</v>
      </c>
      <c r="M7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7" s="60" t="s">
        <v>85</v>
      </c>
      <c r="O7" s="61" t="s">
        <v>55</v>
      </c>
      <c r="P7" s="59">
        <f t="shared" si="2"/>
        <v>100</v>
      </c>
      <c r="Q7" s="59" t="str">
        <f t="shared" si="3"/>
        <v/>
      </c>
      <c r="R7" s="59" t="s">
        <v>64</v>
      </c>
      <c r="S7" s="59" t="s">
        <v>65</v>
      </c>
      <c r="T7" s="61" t="s">
        <v>66</v>
      </c>
      <c r="U7" s="61" t="str">
        <f>CONCATENATE(Реклама!L5,"||",Реклама!N5,"||",Реклама!P5,"||",Реклама!R5)</f>
        <v>Услуги||Видео||Соцсети||Контакты</v>
      </c>
      <c r="V7" s="76" t="str">
        <f>CONCATENATE(Реклама!M5,"||",Реклама!O5,"||",Реклама!Q5,"||",Реклама!S5)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7" s="61"/>
      <c r="X7" s="59"/>
      <c r="Y7" s="59"/>
      <c r="Z7" s="59"/>
      <c r="AA7" s="59"/>
      <c r="AB7" s="59"/>
      <c r="AC7" s="61"/>
    </row>
    <row r="8" spans="1:44" x14ac:dyDescent="0.2">
      <c r="A8" s="59" t="str">
        <f t="shared" si="0"/>
        <v>-</v>
      </c>
      <c r="B8" s="59" t="str">
        <f t="shared" si="1"/>
        <v>+</v>
      </c>
      <c r="C8" s="59"/>
      <c r="D8" s="59" t="str">
        <f>IF(Реклама!A6&gt;0,Реклама!A6,"")</f>
        <v>помощь в настройке яндекс</v>
      </c>
      <c r="E8" s="59">
        <v>5</v>
      </c>
      <c r="F8" s="60"/>
      <c r="G8" s="60" t="str">
        <f>IF(Реклама!A6&gt;0,Реклама!A6,"")</f>
        <v>помощь в настройке яндекс</v>
      </c>
      <c r="H8" s="59"/>
      <c r="I8" s="61" t="str">
        <f>IF(Реклама!C6&gt;0,Реклама!C6,"")</f>
        <v>Помощь в настройке яндекс!</v>
      </c>
      <c r="J8" s="60" t="str">
        <f>IF(Реклама!E6&gt;0,Реклама!E6,"")</f>
        <v>Настройка за 2 недели! CTR 35% и ROMI нереальный ваще! Спешите к нам!</v>
      </c>
      <c r="K8" s="60">
        <f>IF(Реклама!D6&gt;0,Реклама!D6,"")</f>
        <v>26</v>
      </c>
      <c r="L8" s="60">
        <f>IF(Реклама!F6&gt;0,Реклама!F6,"")</f>
        <v>69</v>
      </c>
      <c r="M8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8" s="60" t="s">
        <v>85</v>
      </c>
      <c r="O8" s="61" t="s">
        <v>55</v>
      </c>
      <c r="P8" s="59">
        <f t="shared" si="2"/>
        <v>100</v>
      </c>
      <c r="Q8" s="59" t="str">
        <f t="shared" si="3"/>
        <v/>
      </c>
      <c r="R8" s="59" t="s">
        <v>64</v>
      </c>
      <c r="S8" s="59" t="s">
        <v>65</v>
      </c>
      <c r="T8" s="61" t="s">
        <v>66</v>
      </c>
      <c r="U8" s="61" t="str">
        <f>CONCATENATE(Реклама!L6,"||",Реклама!N6,"||",Реклама!P6,"||",Реклама!R6)</f>
        <v>Услуги||Видео||Соцсети||Контакты</v>
      </c>
      <c r="V8" s="76" t="str">
        <f>CONCATENATE(Реклама!M6,"||",Реклама!O6,"||",Реклама!Q6,"||",Реклама!S6)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8" s="61"/>
      <c r="X8" s="59"/>
      <c r="Y8" s="59"/>
      <c r="Z8" s="59"/>
      <c r="AA8" s="59"/>
      <c r="AB8" s="59"/>
      <c r="AC8" s="61"/>
    </row>
    <row r="9" spans="1:44" x14ac:dyDescent="0.2">
      <c r="A9" s="59" t="str">
        <f t="shared" si="0"/>
        <v>-</v>
      </c>
      <c r="B9" s="59" t="str">
        <f t="shared" si="1"/>
        <v>+</v>
      </c>
      <c r="C9" s="59"/>
      <c r="D9" s="59" t="str">
        <f>IF(Реклама!A7&gt;0,Реклама!A7,"")</f>
        <v xml:space="preserve">настройка гугл </v>
      </c>
      <c r="E9" s="59">
        <v>6</v>
      </c>
      <c r="F9" s="60"/>
      <c r="G9" s="60" t="str">
        <f>IF(Реклама!A7&gt;0,Реклама!A7,"")</f>
        <v xml:space="preserve">настройка гугл </v>
      </c>
      <c r="H9" s="59"/>
      <c r="I9" s="61" t="str">
        <f>IF(Реклама!C7&gt;0,Реклама!C7,"")</f>
        <v>Настройка гугл !</v>
      </c>
      <c r="J9" s="60" t="str">
        <f>IF(Реклама!E7&gt;0,Реклама!E7,"")</f>
        <v>Настройка за 2 недели! CTR 35% и ROMI нереальный ваще! Спешите к нам!</v>
      </c>
      <c r="K9" s="60">
        <f>IF(Реклама!D7&gt;0,Реклама!D7,"")</f>
        <v>16</v>
      </c>
      <c r="L9" s="60">
        <f>IF(Реклама!F7&gt;0,Реклама!F7,"")</f>
        <v>69</v>
      </c>
      <c r="M9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9" s="60" t="s">
        <v>85</v>
      </c>
      <c r="O9" s="61" t="s">
        <v>55</v>
      </c>
      <c r="P9" s="59">
        <f t="shared" si="2"/>
        <v>100</v>
      </c>
      <c r="Q9" s="59" t="str">
        <f t="shared" si="3"/>
        <v/>
      </c>
      <c r="R9" s="59" t="s">
        <v>64</v>
      </c>
      <c r="S9" s="59" t="s">
        <v>65</v>
      </c>
      <c r="T9" s="61" t="s">
        <v>66</v>
      </c>
      <c r="U9" s="61" t="str">
        <f>CONCATENATE(Реклама!L7,"||",Реклама!N7,"||",Реклама!P7,"||",Реклама!R7)</f>
        <v>Услуги||Видео||Соцсети||Контакты</v>
      </c>
      <c r="V9" s="76" t="str">
        <f>CONCATENATE(Реклама!M7,"||",Реклама!O7,"||",Реклама!Q7,"||",Реклама!S7)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9" s="61"/>
      <c r="X9" s="59"/>
      <c r="Y9" s="59"/>
      <c r="Z9" s="59"/>
      <c r="AA9" s="59"/>
      <c r="AB9" s="59"/>
      <c r="AC9" s="61"/>
    </row>
    <row r="10" spans="1:44" x14ac:dyDescent="0.2">
      <c r="A10" s="59" t="str">
        <f t="shared" si="0"/>
        <v>-</v>
      </c>
      <c r="B10" s="59" t="str">
        <f t="shared" si="1"/>
        <v>+</v>
      </c>
      <c r="C10" s="59"/>
      <c r="D10" s="59" t="str">
        <f>IF(Реклама!A8&gt;0,Реклама!A8,"")</f>
        <v>настройка контекстной рекламы</v>
      </c>
      <c r="E10" s="59">
        <v>7</v>
      </c>
      <c r="F10" s="60"/>
      <c r="G10" s="60" t="str">
        <f>IF(Реклама!A8&gt;0,Реклама!A8,"")</f>
        <v>настройка контекстной рекламы</v>
      </c>
      <c r="H10" s="59"/>
      <c r="I10" s="61" t="str">
        <f>IF(Реклама!C8&gt;0,Реклама!C8,"")</f>
        <v>Настройка контекстной рекламы!</v>
      </c>
      <c r="J10" s="60" t="str">
        <f>IF(Реклама!E8&gt;0,Реклама!E8,"")</f>
        <v>Настройка за 2 недели! CTR 35% и ROMI нереальный ваще! Спешите к нам!</v>
      </c>
      <c r="K10" s="60">
        <f>IF(Реклама!D8&gt;0,Реклама!D8,"")</f>
        <v>30</v>
      </c>
      <c r="L10" s="60">
        <f>IF(Реклама!F8&gt;0,Реклама!F8,"")</f>
        <v>69</v>
      </c>
      <c r="M10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10" s="60" t="s">
        <v>85</v>
      </c>
      <c r="O10" s="61" t="s">
        <v>55</v>
      </c>
      <c r="P10" s="59">
        <f t="shared" si="2"/>
        <v>100</v>
      </c>
      <c r="Q10" s="59" t="str">
        <f t="shared" si="3"/>
        <v/>
      </c>
      <c r="R10" s="59" t="s">
        <v>64</v>
      </c>
      <c r="S10" s="59" t="s">
        <v>65</v>
      </c>
      <c r="T10" s="61" t="s">
        <v>66</v>
      </c>
      <c r="U10" s="61" t="str">
        <f>CONCATENATE(Реклама!L8,"||",Реклама!N8,"||",Реклама!P8,"||",Реклама!R8)</f>
        <v>Услуги||Видео||Соцсети||Контакты</v>
      </c>
      <c r="V10" s="76" t="str">
        <f>CONCATENATE(Реклама!M8,"||",Реклама!O8,"||",Реклама!Q8,"||",Реклама!S8)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10" s="61"/>
      <c r="X10" s="59"/>
      <c r="Y10" s="59"/>
      <c r="Z10" s="59"/>
      <c r="AA10" s="59"/>
      <c r="AB10" s="59"/>
      <c r="AC10" s="61"/>
    </row>
    <row r="11" spans="1:44" x14ac:dyDescent="0.2">
      <c r="A11" s="59" t="str">
        <f t="shared" si="0"/>
        <v>-</v>
      </c>
      <c r="B11" s="59" t="str">
        <f t="shared" si="1"/>
        <v>+</v>
      </c>
      <c r="C11" s="59"/>
      <c r="D11" s="59" t="str">
        <f>IF(Реклама!A9&gt;0,Реклама!A9,"")</f>
        <v>гугл адвордс</v>
      </c>
      <c r="E11" s="59">
        <v>8</v>
      </c>
      <c r="F11" s="60"/>
      <c r="G11" s="60" t="str">
        <f>IF(Реклама!A9&gt;0,Реклама!A9,"")</f>
        <v>гугл адвордс</v>
      </c>
      <c r="H11" s="59"/>
      <c r="I11" s="61" t="str">
        <f>IF(Реклама!C9&gt;0,Реклама!C9,"")</f>
        <v>Гугл адвордс!</v>
      </c>
      <c r="J11" s="60" t="str">
        <f>IF(Реклама!E9&gt;0,Реклама!E9,"")</f>
        <v>Настройка за 2 недели! CTR 35% и ROMI нереальный ваще! Спешите к нам!</v>
      </c>
      <c r="K11" s="60">
        <f>IF(Реклама!D9&gt;0,Реклама!D9,"")</f>
        <v>13</v>
      </c>
      <c r="L11" s="60">
        <f>IF(Реклама!F9&gt;0,Реклама!F9,"")</f>
        <v>69</v>
      </c>
      <c r="M11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11" s="60" t="s">
        <v>85</v>
      </c>
      <c r="O11" s="61" t="s">
        <v>55</v>
      </c>
      <c r="P11" s="59">
        <f t="shared" si="2"/>
        <v>100</v>
      </c>
      <c r="Q11" s="59" t="str">
        <f t="shared" si="3"/>
        <v/>
      </c>
      <c r="R11" s="59" t="s">
        <v>64</v>
      </c>
      <c r="S11" s="59" t="s">
        <v>65</v>
      </c>
      <c r="T11" s="61" t="s">
        <v>66</v>
      </c>
      <c r="U11" s="61" t="str">
        <f>CONCATENATE(Реклама!L9,"||",Реклама!N9,"||",Реклама!P9,"||",Реклама!R9)</f>
        <v>Услуги||Видео||Соцсети||Контакты</v>
      </c>
      <c r="V11" s="76" t="str">
        <f>CONCATENATE(Реклама!M9,"||",Реклама!O9,"||",Реклама!Q9,"||",Реклама!S9)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11" s="61"/>
      <c r="X11" s="59"/>
      <c r="Y11" s="59"/>
      <c r="Z11" s="59"/>
      <c r="AA11" s="59"/>
      <c r="AB11" s="59"/>
      <c r="AC11" s="61"/>
    </row>
    <row r="12" spans="1:44" x14ac:dyDescent="0.2">
      <c r="A12" s="59" t="str">
        <f t="shared" si="0"/>
        <v>-</v>
      </c>
      <c r="B12" s="59" t="str">
        <f t="shared" si="1"/>
        <v>+</v>
      </c>
      <c r="C12" s="59"/>
      <c r="D12" s="59" t="str">
        <f>IF(Реклама!A10&gt;0,Реклама!A10,"")</f>
        <v>контекст гугл</v>
      </c>
      <c r="E12" s="59">
        <v>9</v>
      </c>
      <c r="F12" s="60"/>
      <c r="G12" s="60" t="str">
        <f>IF(Реклама!A10&gt;0,Реклама!A10,"")</f>
        <v>контекст гугл</v>
      </c>
      <c r="H12" s="59"/>
      <c r="I12" s="61" t="str">
        <f>IF(Реклама!C10&gt;0,Реклама!C10,"")</f>
        <v>Контекст гугл!</v>
      </c>
      <c r="J12" s="60" t="str">
        <f>IF(Реклама!E10&gt;0,Реклама!E10,"")</f>
        <v>Настройка за 2 недели! CTR 35% и ROMI нереальный ваще! Спешите к нам!</v>
      </c>
      <c r="K12" s="60">
        <f>IF(Реклама!D10&gt;0,Реклама!D10,"")</f>
        <v>14</v>
      </c>
      <c r="L12" s="60">
        <f>IF(Реклама!F10&gt;0,Реклама!F10,"")</f>
        <v>69</v>
      </c>
      <c r="M12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12" s="60" t="s">
        <v>85</v>
      </c>
      <c r="O12" s="61" t="s">
        <v>55</v>
      </c>
      <c r="P12" s="59">
        <f t="shared" si="2"/>
        <v>100</v>
      </c>
      <c r="Q12" s="59" t="str">
        <f t="shared" si="3"/>
        <v/>
      </c>
      <c r="R12" s="59" t="s">
        <v>64</v>
      </c>
      <c r="S12" s="59" t="s">
        <v>65</v>
      </c>
      <c r="T12" s="61" t="s">
        <v>66</v>
      </c>
      <c r="U12" s="61" t="str">
        <f>CONCATENATE(Реклама!L10,"||",Реклама!N10,"||",Реклама!P10,"||",Реклама!R10)</f>
        <v>Услуги||Видео||Соцсети||Контакты</v>
      </c>
      <c r="V12" s="76" t="str">
        <f>CONCATENATE(Реклама!M10,"||",Реклама!O10,"||",Реклама!Q10,"||",Реклама!S10)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12" s="61"/>
      <c r="X12" s="59"/>
      <c r="Y12" s="59"/>
      <c r="Z12" s="59"/>
      <c r="AA12" s="59"/>
      <c r="AB12" s="59"/>
      <c r="AC12" s="61"/>
    </row>
    <row r="13" spans="1:44" x14ac:dyDescent="0.2">
      <c r="A13" s="59" t="str">
        <f t="shared" si="0"/>
        <v>-</v>
      </c>
      <c r="B13" s="59" t="str">
        <f t="shared" si="1"/>
        <v>+</v>
      </c>
      <c r="C13" s="59"/>
      <c r="D13" s="59" t="str">
        <f>IF(Реклама!A11&gt;0,Реклама!A11,"")</f>
        <v>помощь в настройке гугл</v>
      </c>
      <c r="E13" s="59">
        <v>10</v>
      </c>
      <c r="F13" s="60"/>
      <c r="G13" s="60" t="str">
        <f>IF(Реклама!A11&gt;0,Реклама!A11,"")</f>
        <v>помощь в настройке гугл</v>
      </c>
      <c r="H13" s="59"/>
      <c r="I13" s="61" t="str">
        <f>IF(Реклама!C11&gt;0,Реклама!C11,"")</f>
        <v>Помощь в настройке гугл!</v>
      </c>
      <c r="J13" s="60" t="str">
        <f>IF(Реклама!E11&gt;0,Реклама!E11,"")</f>
        <v>Настройка за 2 недели! CTR 35% и ROMI нереальный ваще! Спешите к нам!</v>
      </c>
      <c r="K13" s="60">
        <f>IF(Реклама!D11&gt;0,Реклама!D11,"")</f>
        <v>24</v>
      </c>
      <c r="L13" s="60">
        <f>IF(Реклама!F11&gt;0,Реклама!F11,"")</f>
        <v>69</v>
      </c>
      <c r="M13" s="60" t="str">
        <f>CONCATENATE(Ссылки!$E$5,Ссылки!$F$5,Ссылки!$H$5)</f>
        <v>www.topways.ru?utm_source=yandex&amp;utm_medium=cpc&amp;utm_campaign={campaign_id}&amp;utm_content=b:{banner_id}|k:{phrase_id}|st:{source_type}|a:{addphrases}|s:{source}|t:{position_type}|p:{position}|dv:{device_type}|rg:{region_id}&amp;utm_term={keyword}}&amp;utm_traffic=topways</v>
      </c>
      <c r="N13" s="60" t="s">
        <v>85</v>
      </c>
      <c r="O13" s="61" t="s">
        <v>55</v>
      </c>
      <c r="P13" s="59">
        <f t="shared" si="2"/>
        <v>100</v>
      </c>
      <c r="Q13" s="59" t="str">
        <f t="shared" si="3"/>
        <v/>
      </c>
      <c r="R13" s="59" t="s">
        <v>64</v>
      </c>
      <c r="S13" s="59" t="s">
        <v>65</v>
      </c>
      <c r="T13" s="61" t="s">
        <v>66</v>
      </c>
      <c r="U13" s="61" t="str">
        <f>CONCATENATE(Реклама!L11,"||",Реклама!N11,"||",Реклама!P11,"||",Реклама!R11)</f>
        <v>Услуги||Видео||Соцсети||Контакты</v>
      </c>
      <c r="V13" s="76" t="str">
        <f>CONCATENATE(Реклама!M11,"||",Реклама!O11,"||",Реклама!Q11,"||",Реклама!S11)</f>
        <v>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uslug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video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socseti||http://www.topways.ru/?utm_source=yandex&amp;utm_medium=cpc&amp;utm_campaign={campaign_id}&amp;utm_content=b:{banner_id}|k:{phrase_id}|st:{source_type}|a:{addphrases}|s:{source}|t:{position_type}|p:{position}|dv:{device_type}|rg:{region_id}&amp;utm_term={keyword}}&amp;utm_traffic=topways#kontakti</v>
      </c>
      <c r="W13" s="61"/>
      <c r="X13" s="59"/>
      <c r="Y13" s="59"/>
      <c r="Z13" s="59"/>
      <c r="AA13" s="59"/>
      <c r="AB13" s="59"/>
      <c r="AC13" s="61"/>
    </row>
  </sheetData>
  <mergeCells count="32">
    <mergeCell ref="F2:F3"/>
    <mergeCell ref="G2:G3"/>
    <mergeCell ref="H2:H3"/>
    <mergeCell ref="A2:A3"/>
    <mergeCell ref="B2:B3"/>
    <mergeCell ref="C2:C3"/>
    <mergeCell ref="D2:D3"/>
    <mergeCell ref="E2:E3"/>
    <mergeCell ref="U2:U3"/>
    <mergeCell ref="V2:V3"/>
    <mergeCell ref="I2:I3"/>
    <mergeCell ref="J2:J3"/>
    <mergeCell ref="K2:L2"/>
    <mergeCell ref="M2:M3"/>
    <mergeCell ref="O2:O3"/>
    <mergeCell ref="P2:P3"/>
    <mergeCell ref="N2:N3"/>
    <mergeCell ref="O1:Q1"/>
    <mergeCell ref="Q2:Q3"/>
    <mergeCell ref="R2:R3"/>
    <mergeCell ref="S2:S3"/>
    <mergeCell ref="T2:T3"/>
    <mergeCell ref="W2:W3"/>
    <mergeCell ref="AB2:AB3"/>
    <mergeCell ref="AD2:AD3"/>
    <mergeCell ref="AE2:AH2"/>
    <mergeCell ref="AI2:AM2"/>
    <mergeCell ref="X2:X3"/>
    <mergeCell ref="Y2:Y3"/>
    <mergeCell ref="Z2:Z3"/>
    <mergeCell ref="AA2:AA3"/>
    <mergeCell ref="AC2:AC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Ссылки!$A$27:$A$33</xm:f>
          </x14:formula1>
          <xm:sqref>O4:O13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Реклама</vt:lpstr>
      <vt:lpstr>Ссылки</vt:lpstr>
      <vt:lpstr>Яндекс Директ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www.topways.ru</dc:title>
  <dc:creator>Гаврилов Дмитрий БМ</dc:creator>
  <cp:lastModifiedBy>Пользователь Microsoft Office</cp:lastModifiedBy>
  <dcterms:created xsi:type="dcterms:W3CDTF">2015-07-22T06:24:59Z</dcterms:created>
  <dcterms:modified xsi:type="dcterms:W3CDTF">2016-06-13T12:30:02Z</dcterms:modified>
</cp:coreProperties>
</file>